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03"/>
  <workbookPr codeName="ThisWorkbook"/>
  <mc:AlternateContent xmlns:mc="http://schemas.openxmlformats.org/markup-compatibility/2006">
    <mc:Choice Requires="x15">
      <x15ac:absPath xmlns:x15ac="http://schemas.microsoft.com/office/spreadsheetml/2010/11/ac" url="/Users/juanherrera1/Library/Mobile Documents/com~apple~CloudDocs/Mi unidad (j.herrera.ballesteros@gmail.com)/UMA/00 Docencia/2025-26/CONTROL estratégico y de gestión 25-26/02 PSC/00 PROYECTO/"/>
    </mc:Choice>
  </mc:AlternateContent>
  <xr:revisionPtr revIDLastSave="0" documentId="13_ncr:1_{61B9C945-7F6B-BC41-93F3-E400A4CE9E0B}" xr6:coauthVersionLast="47" xr6:coauthVersionMax="47" xr10:uidLastSave="{00000000-0000-0000-0000-000000000000}"/>
  <workbookProtection workbookAlgorithmName="SHA-512" workbookHashValue="oT7jDlEqq4BQzm00hg/TWjkS9BYMcz5I815jCpNP6ja70VxNTh7raPTTKfePl8qayrFJ6hu6EgMU8s5PhHUD0A==" workbookSaltValue="IHvg2/TXFV3i/fZdFiaXgw==" workbookSpinCount="100000" lockStructure="1"/>
  <bookViews>
    <workbookView xWindow="7160" yWindow="-19980" windowWidth="34000" windowHeight="16300" xr2:uid="{722D654D-269C-E842-A640-FDBD9F20668B}"/>
  </bookViews>
  <sheets>
    <sheet name="PRESUP. CAPITAL" sheetId="12" r:id="rId1"/>
    <sheet name="FINANCIACION AJENA" sheetId="6" r:id="rId2"/>
    <sheet name="prespuestos-ANALISIS FINANCIERO" sheetId="15" r:id="rId3"/>
    <sheet name="comparativa estructura financ." sheetId="16" r:id="rId4"/>
  </sheets>
  <calcPr calcId="191028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4" i="16" l="1"/>
  <c r="I42" i="16"/>
  <c r="I41" i="16"/>
  <c r="I38" i="16"/>
  <c r="I37" i="16"/>
  <c r="I35" i="16"/>
  <c r="I33" i="16"/>
  <c r="I30" i="16"/>
  <c r="G44" i="16"/>
  <c r="G42" i="16"/>
  <c r="G41" i="16"/>
  <c r="G38" i="16"/>
  <c r="G37" i="16"/>
  <c r="G35" i="16"/>
  <c r="G33" i="16"/>
  <c r="G30" i="16"/>
  <c r="E30" i="16"/>
  <c r="C30" i="16"/>
  <c r="C32" i="16" s="1"/>
  <c r="E44" i="16"/>
  <c r="E42" i="16"/>
  <c r="E41" i="16"/>
  <c r="E38" i="16"/>
  <c r="E37" i="16"/>
  <c r="E35" i="16"/>
  <c r="E33" i="16"/>
  <c r="E32" i="16"/>
  <c r="C44" i="16"/>
  <c r="C42" i="16"/>
  <c r="C41" i="16"/>
  <c r="C38" i="16"/>
  <c r="C37" i="16"/>
  <c r="C35" i="16"/>
  <c r="C33" i="16"/>
  <c r="J23" i="16"/>
  <c r="J22" i="16"/>
  <c r="J21" i="16"/>
  <c r="J20" i="16"/>
  <c r="J19" i="16"/>
  <c r="J18" i="16"/>
  <c r="J17" i="16"/>
  <c r="J16" i="16"/>
  <c r="J14" i="16"/>
  <c r="J13" i="16"/>
  <c r="J12" i="16"/>
  <c r="J11" i="16"/>
  <c r="J10" i="16"/>
  <c r="H23" i="16"/>
  <c r="H22" i="16"/>
  <c r="H21" i="16"/>
  <c r="H20" i="16"/>
  <c r="H19" i="16"/>
  <c r="H18" i="16"/>
  <c r="H17" i="16"/>
  <c r="H16" i="16"/>
  <c r="H14" i="16"/>
  <c r="H13" i="16"/>
  <c r="H12" i="16"/>
  <c r="H11" i="16"/>
  <c r="H10" i="16"/>
  <c r="F23" i="16"/>
  <c r="F22" i="16"/>
  <c r="F21" i="16"/>
  <c r="F20" i="16"/>
  <c r="F19" i="16"/>
  <c r="F18" i="16"/>
  <c r="F17" i="16"/>
  <c r="F16" i="16"/>
  <c r="F14" i="16"/>
  <c r="F13" i="16"/>
  <c r="F12" i="16"/>
  <c r="F11" i="16"/>
  <c r="F10" i="16"/>
  <c r="D23" i="16"/>
  <c r="D22" i="16"/>
  <c r="D21" i="16"/>
  <c r="D20" i="16"/>
  <c r="D19" i="16"/>
  <c r="D18" i="16"/>
  <c r="D17" i="16"/>
  <c r="D16" i="16"/>
  <c r="D14" i="16"/>
  <c r="D13" i="16"/>
  <c r="D12" i="16"/>
  <c r="D11" i="16"/>
  <c r="D10" i="16"/>
  <c r="N81" i="15"/>
  <c r="K81" i="15"/>
  <c r="H81" i="15"/>
  <c r="AE10" i="15"/>
  <c r="AC10" i="15"/>
  <c r="AA10" i="15"/>
  <c r="N98" i="15" l="1"/>
  <c r="N99" i="15"/>
  <c r="N100" i="15"/>
  <c r="K98" i="15"/>
  <c r="K99" i="15"/>
  <c r="K100" i="15"/>
  <c r="H98" i="15"/>
  <c r="H99" i="15"/>
  <c r="H100" i="15"/>
  <c r="F9" i="12"/>
  <c r="B20" i="16"/>
  <c r="B17" i="16"/>
  <c r="B11" i="16"/>
  <c r="B15" i="16" s="1"/>
  <c r="B24" i="16" l="1"/>
  <c r="B170" i="6"/>
  <c r="B158" i="6"/>
  <c r="B146" i="6"/>
  <c r="B134" i="6"/>
  <c r="B122" i="6"/>
  <c r="B110" i="6"/>
  <c r="B98" i="6"/>
  <c r="B86" i="6"/>
  <c r="B74" i="6"/>
  <c r="B62" i="6"/>
  <c r="N114" i="15" s="1"/>
  <c r="B50" i="6"/>
  <c r="K114" i="15" s="1"/>
  <c r="B38" i="6"/>
  <c r="H114" i="15" s="1"/>
  <c r="B26" i="6"/>
  <c r="E114" i="15" s="1"/>
  <c r="J31" i="16"/>
  <c r="H31" i="16"/>
  <c r="F31" i="16"/>
  <c r="D31" i="16"/>
  <c r="I27" i="16"/>
  <c r="J27" i="16" s="1"/>
  <c r="G27" i="16"/>
  <c r="H27" i="16" s="1"/>
  <c r="E27" i="16"/>
  <c r="F27" i="16" s="1"/>
  <c r="C3" i="16"/>
  <c r="B32" i="16"/>
  <c r="B34" i="16" s="1"/>
  <c r="B36" i="16" s="1"/>
  <c r="B40" i="16" s="1"/>
  <c r="B43" i="16" s="1"/>
  <c r="B45" i="16" s="1"/>
  <c r="C27" i="16"/>
  <c r="D27" i="16" s="1"/>
  <c r="H86" i="15"/>
  <c r="N94" i="15"/>
  <c r="N93" i="15"/>
  <c r="N92" i="15"/>
  <c r="N91" i="15"/>
  <c r="N90" i="15"/>
  <c r="N89" i="15"/>
  <c r="N88" i="15"/>
  <c r="K94" i="15"/>
  <c r="K93" i="15"/>
  <c r="K92" i="15"/>
  <c r="K91" i="15"/>
  <c r="K90" i="15"/>
  <c r="K89" i="15"/>
  <c r="K88" i="15"/>
  <c r="H88" i="15"/>
  <c r="H89" i="15"/>
  <c r="E94" i="15"/>
  <c r="E93" i="15"/>
  <c r="E92" i="15"/>
  <c r="E91" i="15"/>
  <c r="E90" i="15"/>
  <c r="E89" i="15"/>
  <c r="E88" i="15"/>
  <c r="E95" i="15"/>
  <c r="N115" i="15"/>
  <c r="K115" i="15"/>
  <c r="H115" i="15"/>
  <c r="AE38" i="15"/>
  <c r="N111" i="15" s="1"/>
  <c r="AC38" i="15"/>
  <c r="K111" i="15" s="1"/>
  <c r="AA38" i="15"/>
  <c r="H111" i="15" s="1"/>
  <c r="H76" i="15"/>
  <c r="S17" i="15"/>
  <c r="D15" i="6"/>
  <c r="E83" i="15"/>
  <c r="AS46" i="15"/>
  <c r="AP46" i="15"/>
  <c r="AS45" i="15"/>
  <c r="AP45" i="15"/>
  <c r="AS38" i="15"/>
  <c r="AP38" i="15"/>
  <c r="AS37" i="15"/>
  <c r="AP37" i="15"/>
  <c r="AS31" i="15"/>
  <c r="AP31" i="15"/>
  <c r="AS30" i="15"/>
  <c r="AP30" i="15"/>
  <c r="AS25" i="15"/>
  <c r="AP25" i="15"/>
  <c r="AS24" i="15"/>
  <c r="AP24" i="15"/>
  <c r="AS19" i="15"/>
  <c r="AP19" i="15"/>
  <c r="AS18" i="15"/>
  <c r="AP18" i="15"/>
  <c r="AS14" i="15"/>
  <c r="AP14" i="15"/>
  <c r="AS13" i="15"/>
  <c r="AP13" i="15"/>
  <c r="E81" i="15"/>
  <c r="F17" i="12"/>
  <c r="G17" i="12"/>
  <c r="H17" i="12"/>
  <c r="E17" i="12"/>
  <c r="N83" i="15"/>
  <c r="K83" i="15"/>
  <c r="H83" i="15"/>
  <c r="E39" i="12"/>
  <c r="B120" i="15"/>
  <c r="E19" i="15"/>
  <c r="E102" i="15"/>
  <c r="N109" i="15"/>
  <c r="N108" i="15"/>
  <c r="N107" i="15"/>
  <c r="N106" i="15"/>
  <c r="N105" i="15"/>
  <c r="N104" i="15"/>
  <c r="N103" i="15"/>
  <c r="N102" i="15"/>
  <c r="N101" i="15"/>
  <c r="N97" i="15"/>
  <c r="N96" i="15"/>
  <c r="N95" i="15"/>
  <c r="K109" i="15"/>
  <c r="K108" i="15"/>
  <c r="K107" i="15"/>
  <c r="K106" i="15"/>
  <c r="K105" i="15"/>
  <c r="K104" i="15"/>
  <c r="K103" i="15"/>
  <c r="K102" i="15"/>
  <c r="K101" i="15"/>
  <c r="K97" i="15"/>
  <c r="K96" i="15"/>
  <c r="K95" i="15"/>
  <c r="H109" i="15"/>
  <c r="H108" i="15"/>
  <c r="H107" i="15"/>
  <c r="H106" i="15"/>
  <c r="H105" i="15"/>
  <c r="H104" i="15"/>
  <c r="H103" i="15"/>
  <c r="H102" i="15"/>
  <c r="H101" i="15"/>
  <c r="H97" i="15"/>
  <c r="H96" i="15"/>
  <c r="H95" i="15"/>
  <c r="E96" i="15"/>
  <c r="E97" i="15"/>
  <c r="E98" i="15"/>
  <c r="E99" i="15"/>
  <c r="E100" i="15"/>
  <c r="E101" i="15"/>
  <c r="E103" i="15"/>
  <c r="E104" i="15"/>
  <c r="E105" i="15"/>
  <c r="E106" i="15"/>
  <c r="E107" i="15"/>
  <c r="E108" i="15"/>
  <c r="E109" i="15"/>
  <c r="C96" i="15"/>
  <c r="C97" i="15"/>
  <c r="C98" i="15"/>
  <c r="C99" i="15"/>
  <c r="C100" i="15"/>
  <c r="C101" i="15"/>
  <c r="C102" i="15"/>
  <c r="C103" i="15"/>
  <c r="C104" i="15"/>
  <c r="C105" i="15"/>
  <c r="C106" i="15"/>
  <c r="C107" i="15"/>
  <c r="C108" i="15"/>
  <c r="C109" i="15"/>
  <c r="C95" i="15"/>
  <c r="Q20" i="15"/>
  <c r="Q21" i="15"/>
  <c r="Q22" i="15"/>
  <c r="Q23" i="15"/>
  <c r="Q24" i="15"/>
  <c r="Q25" i="15"/>
  <c r="Q26" i="15"/>
  <c r="Q27" i="15"/>
  <c r="Q28" i="15"/>
  <c r="Q29" i="15"/>
  <c r="Q30" i="15"/>
  <c r="Q31" i="15"/>
  <c r="Q32" i="15"/>
  <c r="Q33" i="15"/>
  <c r="Q19" i="15"/>
  <c r="U20" i="15"/>
  <c r="U21" i="15"/>
  <c r="U22" i="15"/>
  <c r="U23" i="15"/>
  <c r="U24" i="15"/>
  <c r="U25" i="15"/>
  <c r="U26" i="15"/>
  <c r="U27" i="15"/>
  <c r="U28" i="15"/>
  <c r="U29" i="15"/>
  <c r="U30" i="15"/>
  <c r="U31" i="15"/>
  <c r="U32" i="15"/>
  <c r="U33" i="15"/>
  <c r="U19" i="15"/>
  <c r="T20" i="15"/>
  <c r="T21" i="15"/>
  <c r="T22" i="15"/>
  <c r="T23" i="15"/>
  <c r="T24" i="15"/>
  <c r="T25" i="15"/>
  <c r="T26" i="15"/>
  <c r="T27" i="15"/>
  <c r="T28" i="15"/>
  <c r="T29" i="15"/>
  <c r="T30" i="15"/>
  <c r="T31" i="15"/>
  <c r="T32" i="15"/>
  <c r="T33" i="15"/>
  <c r="T19" i="15"/>
  <c r="S20" i="15"/>
  <c r="S21" i="15"/>
  <c r="S22" i="15"/>
  <c r="S23" i="15"/>
  <c r="S24" i="15"/>
  <c r="S25" i="15"/>
  <c r="S26" i="15"/>
  <c r="S27" i="15"/>
  <c r="S28" i="15"/>
  <c r="S29" i="15"/>
  <c r="S30" i="15"/>
  <c r="S31" i="15"/>
  <c r="S32" i="15"/>
  <c r="S33" i="15"/>
  <c r="S19" i="15"/>
  <c r="R20" i="15"/>
  <c r="R21" i="15"/>
  <c r="R22" i="15"/>
  <c r="R23" i="15"/>
  <c r="R24" i="15"/>
  <c r="R25" i="15"/>
  <c r="R26" i="15"/>
  <c r="R27" i="15"/>
  <c r="R28" i="15"/>
  <c r="R29" i="15"/>
  <c r="R30" i="15"/>
  <c r="R31" i="15"/>
  <c r="R32" i="15"/>
  <c r="R33" i="15"/>
  <c r="R19" i="15"/>
  <c r="E41" i="15"/>
  <c r="E73" i="15"/>
  <c r="E30" i="15"/>
  <c r="K19" i="15"/>
  <c r="H19" i="15"/>
  <c r="N19" i="15"/>
  <c r="H94" i="15" l="1"/>
  <c r="H93" i="15"/>
  <c r="H92" i="15"/>
  <c r="H91" i="15"/>
  <c r="H90" i="15"/>
  <c r="E79" i="15"/>
  <c r="E80" i="15"/>
  <c r="E78" i="15"/>
  <c r="N80" i="15"/>
  <c r="K80" i="15"/>
  <c r="H80" i="15"/>
  <c r="Y35" i="15"/>
  <c r="AA35" i="15" s="1"/>
  <c r="U17" i="15"/>
  <c r="T17" i="15"/>
  <c r="R17" i="15"/>
  <c r="U16" i="15"/>
  <c r="T16" i="15"/>
  <c r="S16" i="15"/>
  <c r="R16" i="15"/>
  <c r="U15" i="15"/>
  <c r="T15" i="15"/>
  <c r="S15" i="15"/>
  <c r="R15" i="15"/>
  <c r="O66" i="15"/>
  <c r="N65" i="15"/>
  <c r="N66" i="15" s="1"/>
  <c r="L66" i="15"/>
  <c r="K65" i="15"/>
  <c r="K66" i="15" s="1"/>
  <c r="H65" i="15"/>
  <c r="H66" i="15" s="1"/>
  <c r="E65" i="15"/>
  <c r="E120" i="15" s="1"/>
  <c r="I66" i="15"/>
  <c r="F66" i="15"/>
  <c r="Y39" i="15" s="1"/>
  <c r="Y28" i="15"/>
  <c r="Y29" i="15"/>
  <c r="D47" i="12"/>
  <c r="F6" i="12"/>
  <c r="E3" i="16" s="1"/>
  <c r="G44" i="12"/>
  <c r="AI7" i="15"/>
  <c r="X8" i="15"/>
  <c r="R8" i="15"/>
  <c r="E8" i="15"/>
  <c r="A23" i="6"/>
  <c r="E17" i="6" s="1"/>
  <c r="E12" i="6"/>
  <c r="Y11" i="15"/>
  <c r="E9" i="12"/>
  <c r="Y10" i="15" s="1"/>
  <c r="AH6" i="15"/>
  <c r="AG6" i="15"/>
  <c r="N79" i="15"/>
  <c r="K79" i="15"/>
  <c r="N78" i="15"/>
  <c r="K78" i="15"/>
  <c r="N76" i="15"/>
  <c r="H39" i="12"/>
  <c r="G39" i="12"/>
  <c r="AD39" i="6"/>
  <c r="AQ51" i="6"/>
  <c r="AQ58" i="6"/>
  <c r="AQ55" i="6"/>
  <c r="AD46" i="6"/>
  <c r="AD43" i="6"/>
  <c r="AA39" i="15" l="1"/>
  <c r="AC39" i="15" s="1"/>
  <c r="AE39" i="15" s="1"/>
  <c r="AK7" i="15"/>
  <c r="H30" i="15"/>
  <c r="H41" i="15"/>
  <c r="H73" i="15"/>
  <c r="N120" i="15"/>
  <c r="H120" i="15"/>
  <c r="K120" i="15"/>
  <c r="AC35" i="15"/>
  <c r="AE35" i="15" s="1"/>
  <c r="E66" i="15"/>
  <c r="D50" i="12"/>
  <c r="H44" i="12"/>
  <c r="G6" i="12"/>
  <c r="G3" i="16" s="1"/>
  <c r="R24" i="6"/>
  <c r="H8" i="15"/>
  <c r="AA8" i="15"/>
  <c r="A35" i="6"/>
  <c r="E29" i="6" s="1"/>
  <c r="R29" i="6" s="1"/>
  <c r="S8" i="15"/>
  <c r="E8" i="12"/>
  <c r="E28" i="12" s="1"/>
  <c r="E40" i="12" s="1"/>
  <c r="K76" i="15"/>
  <c r="AV52" i="6"/>
  <c r="AZ52" i="6" s="1"/>
  <c r="AV53" i="6" s="1"/>
  <c r="AW52" i="6"/>
  <c r="AI40" i="6"/>
  <c r="AM40" i="6" s="1"/>
  <c r="AI41" i="6" s="1"/>
  <c r="AJ40" i="6"/>
  <c r="K30" i="15" l="1"/>
  <c r="K41" i="15"/>
  <c r="K73" i="15"/>
  <c r="AE36" i="6"/>
  <c r="D53" i="12"/>
  <c r="E41" i="12"/>
  <c r="F47" i="12"/>
  <c r="A47" i="6"/>
  <c r="AE41" i="6" s="1"/>
  <c r="AE53" i="6" s="1"/>
  <c r="AE65" i="6" s="1"/>
  <c r="AE77" i="6" s="1"/>
  <c r="AE89" i="6" s="1"/>
  <c r="AE101" i="6" s="1"/>
  <c r="AE113" i="6" s="1"/>
  <c r="AE125" i="6" s="1"/>
  <c r="AE137" i="6" s="1"/>
  <c r="AE149" i="6" s="1"/>
  <c r="K8" i="15"/>
  <c r="T8" i="15"/>
  <c r="H6" i="12"/>
  <c r="I3" i="16" s="1"/>
  <c r="AC8" i="15"/>
  <c r="I44" i="12"/>
  <c r="AN7" i="15"/>
  <c r="BA52" i="6"/>
  <c r="AN40" i="6"/>
  <c r="J44" i="12" l="1"/>
  <c r="K44" i="12" s="1"/>
  <c r="L44" i="12" s="1"/>
  <c r="M44" i="12" s="1"/>
  <c r="N44" i="12" s="1"/>
  <c r="O44" i="12" s="1"/>
  <c r="P44" i="12" s="1"/>
  <c r="Q44" i="12" s="1"/>
  <c r="R44" i="12" s="1"/>
  <c r="S44" i="12" s="1"/>
  <c r="N41" i="15"/>
  <c r="N30" i="15"/>
  <c r="N73" i="15"/>
  <c r="AQ7" i="15"/>
  <c r="D56" i="12"/>
  <c r="A59" i="6"/>
  <c r="AR53" i="6" s="1"/>
  <c r="AR65" i="6" s="1"/>
  <c r="AR77" i="6" s="1"/>
  <c r="AR89" i="6" s="1"/>
  <c r="AR101" i="6" s="1"/>
  <c r="AR113" i="6" s="1"/>
  <c r="AR125" i="6" s="1"/>
  <c r="AR137" i="6" s="1"/>
  <c r="AR149" i="6" s="1"/>
  <c r="AR161" i="6" s="1"/>
  <c r="E41" i="6"/>
  <c r="AE8" i="15"/>
  <c r="AR48" i="6"/>
  <c r="U8" i="15"/>
  <c r="N8" i="15"/>
  <c r="H79" i="15"/>
  <c r="H78" i="15"/>
  <c r="AA28" i="15"/>
  <c r="AC28" i="15" s="1"/>
  <c r="AE28" i="15" s="1"/>
  <c r="A71" i="6" l="1"/>
  <c r="A83" i="6" s="1"/>
  <c r="A95" i="6" s="1"/>
  <c r="A107" i="6" s="1"/>
  <c r="A119" i="6" s="1"/>
  <c r="A131" i="6" s="1"/>
  <c r="A143" i="6" s="1"/>
  <c r="A155" i="6" s="1"/>
  <c r="A167" i="6" s="1"/>
  <c r="AA29" i="15"/>
  <c r="U39" i="15"/>
  <c r="T39" i="15"/>
  <c r="E86" i="15"/>
  <c r="H14" i="15"/>
  <c r="H13" i="15"/>
  <c r="H11" i="15"/>
  <c r="H10" i="15"/>
  <c r="K10" i="15" s="1"/>
  <c r="K86" i="15"/>
  <c r="K87" i="15" l="1"/>
  <c r="AN17" i="15" s="1"/>
  <c r="E87" i="15"/>
  <c r="H87" i="15"/>
  <c r="AK17" i="15" s="1"/>
  <c r="AC29" i="15"/>
  <c r="H12" i="15"/>
  <c r="H15" i="15"/>
  <c r="AO17" i="15" l="1"/>
  <c r="AL17" i="15"/>
  <c r="AP17" i="15"/>
  <c r="R14" i="15"/>
  <c r="AI17" i="15"/>
  <c r="S38" i="15"/>
  <c r="S14" i="15"/>
  <c r="AE29" i="15"/>
  <c r="H9" i="15"/>
  <c r="AK47" i="15" l="1"/>
  <c r="AK48" i="15"/>
  <c r="AJ17" i="15"/>
  <c r="AM17" i="15"/>
  <c r="H16" i="15"/>
  <c r="H22" i="15" s="1"/>
  <c r="H21" i="15"/>
  <c r="H33" i="15"/>
  <c r="S10" i="15" l="1"/>
  <c r="AK15" i="15"/>
  <c r="H34" i="15"/>
  <c r="S12" i="15"/>
  <c r="E15" i="15"/>
  <c r="E12" i="15"/>
  <c r="AL15" i="15" l="1"/>
  <c r="AK20" i="15"/>
  <c r="AK29" i="15"/>
  <c r="AA17" i="15"/>
  <c r="E9" i="15"/>
  <c r="AI48" i="15" s="1"/>
  <c r="G9" i="12"/>
  <c r="H9" i="12"/>
  <c r="AI47" i="15" l="1"/>
  <c r="AL29" i="15"/>
  <c r="AL20" i="15"/>
  <c r="E33" i="15"/>
  <c r="E21" i="15"/>
  <c r="E16" i="15"/>
  <c r="E22" i="15" s="1"/>
  <c r="K13" i="15"/>
  <c r="H8" i="12"/>
  <c r="H28" i="12" s="1"/>
  <c r="H40" i="12" s="1"/>
  <c r="G8" i="12"/>
  <c r="G28" i="12" s="1"/>
  <c r="G40" i="12" s="1"/>
  <c r="U38" i="15"/>
  <c r="T38" i="15"/>
  <c r="AI43" i="15" l="1" a="1"/>
  <c r="AI43" i="15" s="1"/>
  <c r="AJ43" i="15" s="1"/>
  <c r="AI15" i="15"/>
  <c r="R12" i="15"/>
  <c r="E34" i="15"/>
  <c r="R10" i="15"/>
  <c r="N13" i="15"/>
  <c r="K14" i="15"/>
  <c r="K15" i="15" s="1"/>
  <c r="F56" i="12"/>
  <c r="F57" i="12" s="1"/>
  <c r="F53" i="12"/>
  <c r="F54" i="12" s="1"/>
  <c r="R9" i="15" l="1"/>
  <c r="AJ15" i="15"/>
  <c r="AM15" i="15"/>
  <c r="AI20" i="15"/>
  <c r="AI29" i="15"/>
  <c r="Y17" i="15"/>
  <c r="E32" i="15"/>
  <c r="H31" i="15"/>
  <c r="O54" i="12"/>
  <c r="Q54" i="12"/>
  <c r="K54" i="12"/>
  <c r="P54" i="12"/>
  <c r="R54" i="12"/>
  <c r="I54" i="12"/>
  <c r="L54" i="12"/>
  <c r="M54" i="12"/>
  <c r="N54" i="12"/>
  <c r="J54" i="12"/>
  <c r="Q57" i="12"/>
  <c r="O57" i="12"/>
  <c r="S57" i="12"/>
  <c r="S61" i="12" s="1"/>
  <c r="N57" i="12"/>
  <c r="L57" i="12"/>
  <c r="K57" i="12"/>
  <c r="J57" i="12"/>
  <c r="R57" i="12"/>
  <c r="P57" i="12"/>
  <c r="M57" i="12"/>
  <c r="N14" i="15"/>
  <c r="N15" i="15" s="1"/>
  <c r="D30" i="16" l="1"/>
  <c r="D44" i="16"/>
  <c r="D41" i="16"/>
  <c r="C7" i="16"/>
  <c r="D7" i="16" s="1"/>
  <c r="D37" i="16"/>
  <c r="D33" i="16"/>
  <c r="H32" i="15"/>
  <c r="H35" i="15" s="1"/>
  <c r="AC40" i="15" s="1"/>
  <c r="AJ29" i="15"/>
  <c r="AM29" i="15"/>
  <c r="AJ20" i="15"/>
  <c r="AM20" i="15"/>
  <c r="E35" i="15"/>
  <c r="AA40" i="15" s="1"/>
  <c r="R61" i="12"/>
  <c r="C34" i="16" l="1"/>
  <c r="E37" i="15"/>
  <c r="H37" i="15"/>
  <c r="R41" i="6"/>
  <c r="R53" i="6" s="1"/>
  <c r="R65" i="6" s="1"/>
  <c r="R77" i="6" s="1"/>
  <c r="R89" i="6" s="1"/>
  <c r="R101" i="6" s="1"/>
  <c r="R113" i="6" s="1"/>
  <c r="R125" i="6" s="1"/>
  <c r="R137" i="6" s="1"/>
  <c r="N86" i="15"/>
  <c r="F39" i="12"/>
  <c r="D34" i="16" l="1"/>
  <c r="AK22" i="15"/>
  <c r="AI22" i="15"/>
  <c r="AJ22" i="15" s="1"/>
  <c r="H36" i="15"/>
  <c r="H84" i="15" s="1"/>
  <c r="AA37" i="15"/>
  <c r="Y37" i="15"/>
  <c r="E36" i="15"/>
  <c r="E84" i="15" s="1"/>
  <c r="N87" i="15"/>
  <c r="AQ17" i="15" s="1"/>
  <c r="AR17" i="15" l="1"/>
  <c r="AS17" i="15"/>
  <c r="AM22" i="15"/>
  <c r="AL22" i="15"/>
  <c r="AA11" i="15"/>
  <c r="AC11" i="15" s="1"/>
  <c r="AE11" i="15" s="1"/>
  <c r="E53" i="6"/>
  <c r="T14" i="15"/>
  <c r="U14" i="15"/>
  <c r="F8" i="12"/>
  <c r="F28" i="12" s="1"/>
  <c r="F40" i="12" s="1"/>
  <c r="E65" i="6" l="1"/>
  <c r="E122" i="15"/>
  <c r="E26" i="15"/>
  <c r="H26" i="15"/>
  <c r="H23" i="15" l="1"/>
  <c r="AI21" i="15"/>
  <c r="AJ21" i="15" s="1"/>
  <c r="AI23" i="15"/>
  <c r="AJ23" i="15" s="1"/>
  <c r="AK21" i="15"/>
  <c r="AK23" i="15"/>
  <c r="E23" i="15"/>
  <c r="E25" i="15" s="1"/>
  <c r="E77" i="6"/>
  <c r="Y18" i="15"/>
  <c r="AA36" i="15"/>
  <c r="AA18" i="15"/>
  <c r="K11" i="15"/>
  <c r="F50" i="12"/>
  <c r="F51" i="12" s="1"/>
  <c r="F48" i="12"/>
  <c r="Q27" i="6"/>
  <c r="Q34" i="6"/>
  <c r="Q31" i="6"/>
  <c r="AM23" i="15" l="1"/>
  <c r="AL23" i="15"/>
  <c r="AM21" i="15"/>
  <c r="AL21" i="15"/>
  <c r="H25" i="15"/>
  <c r="H75" i="15" s="1"/>
  <c r="H82" i="15" s="1"/>
  <c r="E89" i="6"/>
  <c r="N48" i="12"/>
  <c r="O48" i="12"/>
  <c r="H48" i="12"/>
  <c r="I48" i="12"/>
  <c r="G48" i="12"/>
  <c r="G61" i="12" s="1"/>
  <c r="R18" i="15" s="1"/>
  <c r="L48" i="12"/>
  <c r="P48" i="12"/>
  <c r="J48" i="12"/>
  <c r="K48" i="12"/>
  <c r="M48" i="12"/>
  <c r="AK41" i="6"/>
  <c r="AX53" i="6"/>
  <c r="P51" i="12"/>
  <c r="I51" i="12"/>
  <c r="Q51" i="12"/>
  <c r="Q61" i="12" s="1"/>
  <c r="J51" i="12"/>
  <c r="H51" i="12"/>
  <c r="N51" i="12"/>
  <c r="O51" i="12"/>
  <c r="K51" i="12"/>
  <c r="L51" i="12"/>
  <c r="M51" i="12"/>
  <c r="K12" i="15"/>
  <c r="V28" i="6"/>
  <c r="Z28" i="6" s="1"/>
  <c r="W28" i="6"/>
  <c r="H112" i="15" s="1"/>
  <c r="N11" i="15"/>
  <c r="X29" i="6" l="1"/>
  <c r="V29" i="6"/>
  <c r="D38" i="16"/>
  <c r="K9" i="15"/>
  <c r="E101" i="6"/>
  <c r="BA53" i="6"/>
  <c r="AY53" i="6"/>
  <c r="AN41" i="6"/>
  <c r="AL41" i="6"/>
  <c r="Y12" i="15"/>
  <c r="R11" i="15"/>
  <c r="R34" i="15" s="1"/>
  <c r="H61" i="12"/>
  <c r="S18" i="15" s="1"/>
  <c r="K61" i="12"/>
  <c r="N10" i="15"/>
  <c r="N12" i="15" s="1"/>
  <c r="I61" i="12"/>
  <c r="T18" i="15" s="1"/>
  <c r="O61" i="12"/>
  <c r="M61" i="12"/>
  <c r="L61" i="12"/>
  <c r="J61" i="12"/>
  <c r="U18" i="15" s="1"/>
  <c r="P61" i="12"/>
  <c r="N61" i="12"/>
  <c r="S39" i="15"/>
  <c r="AA28" i="6"/>
  <c r="D35" i="16" l="1"/>
  <c r="C36" i="16"/>
  <c r="AN47" i="15"/>
  <c r="AN48" i="15"/>
  <c r="K16" i="15"/>
  <c r="K22" i="15" s="1"/>
  <c r="K26" i="15" s="1"/>
  <c r="K33" i="15"/>
  <c r="K21" i="15"/>
  <c r="Y9" i="15"/>
  <c r="AI27" i="15" s="1"/>
  <c r="AJ27" i="15" s="1"/>
  <c r="AA12" i="15"/>
  <c r="E113" i="6"/>
  <c r="AZ53" i="6"/>
  <c r="AV54" i="6" s="1"/>
  <c r="BA54" i="6" s="1"/>
  <c r="AM41" i="6"/>
  <c r="N9" i="15"/>
  <c r="AI42" i="6" l="1"/>
  <c r="AN42" i="6" s="1"/>
  <c r="C40" i="16"/>
  <c r="D40" i="16" s="1"/>
  <c r="D36" i="16"/>
  <c r="AQ47" i="15"/>
  <c r="AQ48" i="15"/>
  <c r="T10" i="15"/>
  <c r="AN15" i="15"/>
  <c r="K34" i="15"/>
  <c r="AN20" i="15" s="1"/>
  <c r="AN21" i="15"/>
  <c r="K23" i="15"/>
  <c r="N21" i="15"/>
  <c r="AC12" i="15"/>
  <c r="AE12" i="15" s="1"/>
  <c r="N33" i="15"/>
  <c r="N16" i="15"/>
  <c r="N22" i="15" s="1"/>
  <c r="E125" i="6"/>
  <c r="AX54" i="6"/>
  <c r="AK42" i="6"/>
  <c r="H122" i="15"/>
  <c r="T12" i="15"/>
  <c r="AC18" i="15"/>
  <c r="T9" i="15" l="1"/>
  <c r="H33" i="16"/>
  <c r="AN29" i="15"/>
  <c r="AO29" i="15" s="1"/>
  <c r="N31" i="15"/>
  <c r="U10" i="15"/>
  <c r="AQ15" i="15"/>
  <c r="AP21" i="15"/>
  <c r="AO21" i="15"/>
  <c r="AO20" i="15"/>
  <c r="AP20" i="15"/>
  <c r="AP15" i="15"/>
  <c r="AO15" i="15"/>
  <c r="N34" i="15"/>
  <c r="AC9" i="15"/>
  <c r="AN27" i="15" s="1"/>
  <c r="E137" i="6"/>
  <c r="AY54" i="6"/>
  <c r="AL42" i="6"/>
  <c r="AE9" i="15"/>
  <c r="AQ27" i="15" s="1"/>
  <c r="U12" i="15"/>
  <c r="S11" i="15"/>
  <c r="N26" i="15"/>
  <c r="AQ21" i="15" s="1"/>
  <c r="U9" i="15" l="1"/>
  <c r="J33" i="16" s="1"/>
  <c r="G32" i="16"/>
  <c r="G34" i="16" s="1"/>
  <c r="H30" i="16"/>
  <c r="H41" i="16"/>
  <c r="G7" i="16"/>
  <c r="H7" i="16" s="1"/>
  <c r="H37" i="16"/>
  <c r="H38" i="16"/>
  <c r="H35" i="16"/>
  <c r="AP29" i="15"/>
  <c r="AS21" i="15"/>
  <c r="AR21" i="15"/>
  <c r="AQ20" i="15"/>
  <c r="AQ29" i="15"/>
  <c r="AS15" i="15"/>
  <c r="AR15" i="15"/>
  <c r="AS27" i="15"/>
  <c r="AR27" i="15"/>
  <c r="AO27" i="15"/>
  <c r="N32" i="15"/>
  <c r="N35" i="15" s="1"/>
  <c r="N23" i="15"/>
  <c r="N25" i="15" s="1"/>
  <c r="N75" i="15" s="1"/>
  <c r="N82" i="15" s="1"/>
  <c r="E149" i="6"/>
  <c r="AZ54" i="6"/>
  <c r="AV55" i="6" s="1"/>
  <c r="AM42" i="6"/>
  <c r="AI43" i="6" s="1"/>
  <c r="AA9" i="15"/>
  <c r="AK27" i="15" s="1"/>
  <c r="AE18" i="15"/>
  <c r="AC17" i="15"/>
  <c r="AE17" i="15"/>
  <c r="K31" i="15"/>
  <c r="I32" i="16" l="1"/>
  <c r="I34" i="16" s="1"/>
  <c r="J34" i="16" s="1"/>
  <c r="BA55" i="6"/>
  <c r="AN43" i="6"/>
  <c r="H34" i="16"/>
  <c r="G36" i="16"/>
  <c r="J41" i="16"/>
  <c r="I7" i="16"/>
  <c r="J7" i="16" s="1"/>
  <c r="J37" i="16"/>
  <c r="J38" i="16"/>
  <c r="AS29" i="15"/>
  <c r="AR29" i="15"/>
  <c r="AS20" i="15"/>
  <c r="AR20" i="15"/>
  <c r="AM27" i="15"/>
  <c r="AL27" i="15"/>
  <c r="AP27" i="15"/>
  <c r="E161" i="6"/>
  <c r="AX55" i="6"/>
  <c r="AK43" i="6"/>
  <c r="K32" i="15"/>
  <c r="J30" i="16" l="1"/>
  <c r="H36" i="16"/>
  <c r="G40" i="16"/>
  <c r="H40" i="16" s="1"/>
  <c r="AY55" i="6"/>
  <c r="AL43" i="6"/>
  <c r="K35" i="15"/>
  <c r="AE40" i="15" s="1"/>
  <c r="N37" i="15"/>
  <c r="AQ23" i="15" l="1"/>
  <c r="AR23" i="15" s="1"/>
  <c r="AQ22" i="15"/>
  <c r="AR22" i="15" s="1"/>
  <c r="K122" i="15"/>
  <c r="AZ55" i="6"/>
  <c r="AV56" i="6" s="1"/>
  <c r="AM43" i="6"/>
  <c r="AI44" i="6" s="1"/>
  <c r="K37" i="15"/>
  <c r="AE37" i="15"/>
  <c r="T11" i="15"/>
  <c r="U11" i="15"/>
  <c r="BA56" i="6" l="1"/>
  <c r="AN44" i="6"/>
  <c r="AN23" i="15"/>
  <c r="AN22" i="15"/>
  <c r="AX56" i="6"/>
  <c r="AK44" i="6"/>
  <c r="N122" i="15"/>
  <c r="N36" i="15"/>
  <c r="U34" i="15"/>
  <c r="AC37" i="15"/>
  <c r="T34" i="15"/>
  <c r="AO22" i="15" l="1"/>
  <c r="AS22" i="15"/>
  <c r="AP22" i="15"/>
  <c r="AO23" i="15"/>
  <c r="AS23" i="15"/>
  <c r="AP23" i="15"/>
  <c r="AY56" i="6"/>
  <c r="AL44" i="6"/>
  <c r="N84" i="15"/>
  <c r="S9" i="15"/>
  <c r="S34" i="15" l="1"/>
  <c r="F41" i="16"/>
  <c r="E7" i="16"/>
  <c r="F7" i="16" s="1"/>
  <c r="F37" i="16"/>
  <c r="F33" i="16"/>
  <c r="F38" i="16"/>
  <c r="F35" i="16"/>
  <c r="AZ56" i="6"/>
  <c r="AV57" i="6" s="1"/>
  <c r="AM44" i="6"/>
  <c r="AI45" i="6" s="1"/>
  <c r="BA57" i="6" l="1"/>
  <c r="AN45" i="6"/>
  <c r="F30" i="16"/>
  <c r="E34" i="16"/>
  <c r="AX57" i="6"/>
  <c r="AY57" i="6" s="1"/>
  <c r="AZ57" i="6" s="1"/>
  <c r="AV58" i="6" s="1"/>
  <c r="BA58" i="6" s="1"/>
  <c r="AK45" i="6"/>
  <c r="AL45" i="6" s="1"/>
  <c r="E75" i="15"/>
  <c r="D22" i="6"/>
  <c r="F34" i="16" l="1"/>
  <c r="E36" i="16"/>
  <c r="AX58" i="6"/>
  <c r="AY58" i="6" s="1"/>
  <c r="AZ58" i="6" s="1"/>
  <c r="AV59" i="6" s="1"/>
  <c r="BA59" i="6" s="1"/>
  <c r="AM45" i="6"/>
  <c r="AI46" i="6" s="1"/>
  <c r="F41" i="12"/>
  <c r="G41" i="12" s="1"/>
  <c r="H41" i="12" s="1"/>
  <c r="AN46" i="6" l="1"/>
  <c r="F36" i="16"/>
  <c r="E40" i="16"/>
  <c r="F40" i="16" s="1"/>
  <c r="AX59" i="6"/>
  <c r="AY59" i="6" s="1"/>
  <c r="AZ59" i="6" s="1"/>
  <c r="AV60" i="6" s="1"/>
  <c r="BA60" i="6" s="1"/>
  <c r="AK46" i="6"/>
  <c r="AL46" i="6" s="1"/>
  <c r="AM46" i="6" s="1"/>
  <c r="AI47" i="6" s="1"/>
  <c r="D19" i="6"/>
  <c r="AN47" i="6" l="1"/>
  <c r="AX60" i="6"/>
  <c r="AY60" i="6" s="1"/>
  <c r="AZ60" i="6" s="1"/>
  <c r="AV61" i="6" s="1"/>
  <c r="BA61" i="6" s="1"/>
  <c r="AK47" i="6"/>
  <c r="K36" i="15"/>
  <c r="J16" i="6"/>
  <c r="E112" i="15" s="1"/>
  <c r="R39" i="15" s="1"/>
  <c r="I16" i="6"/>
  <c r="AL47" i="6" l="1"/>
  <c r="AM47" i="6" s="1"/>
  <c r="AI48" i="6" s="1"/>
  <c r="AN48" i="6"/>
  <c r="AX61" i="6"/>
  <c r="AY61" i="6" s="1"/>
  <c r="AZ61" i="6" s="1"/>
  <c r="AV62" i="6" s="1"/>
  <c r="BA62" i="6" s="1"/>
  <c r="AK48" i="6"/>
  <c r="K84" i="15"/>
  <c r="M16" i="6"/>
  <c r="E76" i="15"/>
  <c r="AA29" i="6"/>
  <c r="Y29" i="6"/>
  <c r="N16" i="6" l="1"/>
  <c r="I17" i="6"/>
  <c r="N17" i="6" s="1"/>
  <c r="AL48" i="6"/>
  <c r="AM48" i="6" s="1"/>
  <c r="K17" i="6"/>
  <c r="AX62" i="6"/>
  <c r="AY62" i="6" s="1"/>
  <c r="AZ62" i="6" s="1"/>
  <c r="AV63" i="6" s="1"/>
  <c r="BA63" i="6" s="1"/>
  <c r="Z29" i="6"/>
  <c r="V30" i="6" s="1"/>
  <c r="L17" i="6" l="1"/>
  <c r="AK49" i="6"/>
  <c r="AI49" i="6"/>
  <c r="AL49" i="6" s="1"/>
  <c r="AM49" i="6" s="1"/>
  <c r="AI50" i="6" s="1"/>
  <c r="X30" i="6"/>
  <c r="AX63" i="6"/>
  <c r="AY63" i="6" s="1"/>
  <c r="AZ63" i="6" s="1"/>
  <c r="AV64" i="6" s="1"/>
  <c r="M17" i="6"/>
  <c r="BA64" i="6" l="1"/>
  <c r="AQ62" i="6"/>
  <c r="AN50" i="6"/>
  <c r="AK50" i="6"/>
  <c r="AN49" i="6"/>
  <c r="K18" i="6"/>
  <c r="I18" i="6"/>
  <c r="L18" i="6" s="1"/>
  <c r="AX64" i="6"/>
  <c r="AL50" i="6" l="1"/>
  <c r="AM50" i="6" s="1"/>
  <c r="N18" i="6"/>
  <c r="AY64" i="6"/>
  <c r="AZ64" i="6" s="1"/>
  <c r="AV65" i="6" s="1"/>
  <c r="AQ64" i="6"/>
  <c r="M18" i="6"/>
  <c r="BA65" i="6" l="1"/>
  <c r="AK51" i="6"/>
  <c r="AI51" i="6"/>
  <c r="AL51" i="6" s="1"/>
  <c r="AM51" i="6" s="1"/>
  <c r="AI52" i="6" s="1"/>
  <c r="K19" i="6"/>
  <c r="I19" i="6"/>
  <c r="AQ63" i="6"/>
  <c r="AN51" i="6" l="1"/>
  <c r="AK52" i="6"/>
  <c r="AD52" i="6" s="1"/>
  <c r="AD50" i="6"/>
  <c r="AN52" i="6"/>
  <c r="N19" i="6"/>
  <c r="L19" i="6"/>
  <c r="M19" i="6" s="1"/>
  <c r="AS64" i="6"/>
  <c r="AX65" i="6"/>
  <c r="AL52" i="6" l="1"/>
  <c r="K20" i="6"/>
  <c r="I20" i="6"/>
  <c r="AY65" i="6"/>
  <c r="L20" i="6"/>
  <c r="AM52" i="6" l="1"/>
  <c r="AD51" i="6"/>
  <c r="N20" i="6"/>
  <c r="AZ65" i="6"/>
  <c r="AV66" i="6" s="1"/>
  <c r="M20" i="6"/>
  <c r="BA66" i="6" l="1"/>
  <c r="AI53" i="6"/>
  <c r="AF52" i="6"/>
  <c r="AK53" i="6"/>
  <c r="K21" i="6"/>
  <c r="I21" i="6"/>
  <c r="AX66" i="6"/>
  <c r="AN53" i="6" l="1"/>
  <c r="AL53" i="6"/>
  <c r="AM53" i="6" s="1"/>
  <c r="AI54" i="6" s="1"/>
  <c r="AN54" i="6" s="1"/>
  <c r="N21" i="6"/>
  <c r="L21" i="6"/>
  <c r="AY66" i="6"/>
  <c r="M21" i="6"/>
  <c r="AK54" i="6" l="1"/>
  <c r="K22" i="6"/>
  <c r="I22" i="6"/>
  <c r="AZ66" i="6"/>
  <c r="AV67" i="6" s="1"/>
  <c r="AL54" i="6"/>
  <c r="L22" i="6"/>
  <c r="BA67" i="6" l="1"/>
  <c r="N22" i="6"/>
  <c r="AX67" i="6"/>
  <c r="AM54" i="6"/>
  <c r="AI55" i="6" s="1"/>
  <c r="M22" i="6"/>
  <c r="AN55" i="6" l="1"/>
  <c r="K23" i="6"/>
  <c r="I23" i="6"/>
  <c r="N23" i="6" s="1"/>
  <c r="AY67" i="6"/>
  <c r="AK55" i="6"/>
  <c r="L23" i="6" l="1"/>
  <c r="M23" i="6" s="1"/>
  <c r="AZ67" i="6"/>
  <c r="AV68" i="6" s="1"/>
  <c r="AL55" i="6"/>
  <c r="BA68" i="6" l="1"/>
  <c r="K24" i="6"/>
  <c r="I24" i="6"/>
  <c r="N24" i="6" s="1"/>
  <c r="AX68" i="6"/>
  <c r="AM55" i="6"/>
  <c r="AI56" i="6" s="1"/>
  <c r="AN56" i="6" l="1"/>
  <c r="L24" i="6"/>
  <c r="M24" i="6" s="1"/>
  <c r="AY68" i="6"/>
  <c r="AK56" i="6"/>
  <c r="K25" i="6" l="1"/>
  <c r="I25" i="6"/>
  <c r="AZ68" i="6"/>
  <c r="AV69" i="6" s="1"/>
  <c r="AL56" i="6"/>
  <c r="BA69" i="6" l="1"/>
  <c r="N25" i="6"/>
  <c r="L25" i="6"/>
  <c r="M25" i="6" s="1"/>
  <c r="AX69" i="6"/>
  <c r="AM56" i="6"/>
  <c r="AI57" i="6" s="1"/>
  <c r="AN57" i="6" l="1"/>
  <c r="K26" i="6"/>
  <c r="I26" i="6"/>
  <c r="AY69" i="6"/>
  <c r="AK57" i="6"/>
  <c r="N26" i="6" l="1"/>
  <c r="L26" i="6"/>
  <c r="M26" i="6" s="1"/>
  <c r="AZ69" i="6"/>
  <c r="AV70" i="6" s="1"/>
  <c r="BA70" i="6" s="1"/>
  <c r="AL57" i="6"/>
  <c r="K27" i="6" l="1"/>
  <c r="I27" i="6"/>
  <c r="AX70" i="6"/>
  <c r="AY70" i="6" s="1"/>
  <c r="AZ70" i="6" s="1"/>
  <c r="AV71" i="6" s="1"/>
  <c r="BA71" i="6" s="1"/>
  <c r="AM57" i="6"/>
  <c r="AI58" i="6" s="1"/>
  <c r="AN58" i="6" l="1"/>
  <c r="N27" i="6"/>
  <c r="L27" i="6"/>
  <c r="M27" i="6" s="1"/>
  <c r="I28" i="6" s="1"/>
  <c r="AX71" i="6"/>
  <c r="AY71" i="6" s="1"/>
  <c r="AZ71" i="6" s="1"/>
  <c r="AV72" i="6" s="1"/>
  <c r="BA72" i="6" s="1"/>
  <c r="AK58" i="6"/>
  <c r="AL58" i="6" l="1"/>
  <c r="AM58" i="6" s="1"/>
  <c r="N28" i="6"/>
  <c r="D26" i="6"/>
  <c r="B25" i="6" s="1"/>
  <c r="K28" i="6"/>
  <c r="D28" i="6"/>
  <c r="L28" i="6"/>
  <c r="M28" i="6" s="1"/>
  <c r="I29" i="6" s="1"/>
  <c r="AX72" i="6"/>
  <c r="AY72" i="6" s="1"/>
  <c r="AZ72" i="6" s="1"/>
  <c r="AV73" i="6" s="1"/>
  <c r="BA73" i="6" s="1"/>
  <c r="AK59" i="6"/>
  <c r="E110" i="15" l="1"/>
  <c r="R37" i="15" s="1"/>
  <c r="B28" i="6"/>
  <c r="AI59" i="6"/>
  <c r="AN59" i="6" s="1"/>
  <c r="D27" i="6"/>
  <c r="B27" i="6" s="1"/>
  <c r="F28" i="6"/>
  <c r="AX73" i="6"/>
  <c r="AY73" i="6" s="1"/>
  <c r="AZ73" i="6" s="1"/>
  <c r="AV74" i="6" s="1"/>
  <c r="BA74" i="6" s="1"/>
  <c r="AL59" i="6" l="1"/>
  <c r="AM59" i="6" s="1"/>
  <c r="N29" i="6"/>
  <c r="I30" i="6"/>
  <c r="B24" i="6"/>
  <c r="Y34" i="15" s="1"/>
  <c r="Y33" i="15" s="1"/>
  <c r="E113" i="15"/>
  <c r="K29" i="6"/>
  <c r="L29" i="6" s="1"/>
  <c r="M29" i="6" s="1"/>
  <c r="AX74" i="6"/>
  <c r="AY74" i="6" s="1"/>
  <c r="AZ74" i="6" s="1"/>
  <c r="AV75" i="6" s="1"/>
  <c r="BA75" i="6" s="1"/>
  <c r="AK60" i="6" l="1"/>
  <c r="AI60" i="6"/>
  <c r="AL60" i="6" s="1"/>
  <c r="AM60" i="6" s="1"/>
  <c r="AI61" i="6" s="1"/>
  <c r="AN61" i="6" s="1"/>
  <c r="I31" i="6"/>
  <c r="N30" i="6"/>
  <c r="AX75" i="6"/>
  <c r="AY75" i="6" s="1"/>
  <c r="AZ75" i="6" s="1"/>
  <c r="AV76" i="6" s="1"/>
  <c r="BA76" i="6" l="1"/>
  <c r="AQ74" i="6"/>
  <c r="AN60" i="6"/>
  <c r="AK61" i="6"/>
  <c r="AL61" i="6"/>
  <c r="AM61" i="6" s="1"/>
  <c r="AI62" i="6" s="1"/>
  <c r="I32" i="6"/>
  <c r="N31" i="6"/>
  <c r="K30" i="6"/>
  <c r="L30" i="6" s="1"/>
  <c r="M30" i="6" s="1"/>
  <c r="K31" i="6" s="1"/>
  <c r="AX76" i="6"/>
  <c r="AN62" i="6" l="1"/>
  <c r="AK62" i="6"/>
  <c r="I33" i="6"/>
  <c r="N32" i="6"/>
  <c r="AY76" i="6"/>
  <c r="AZ76" i="6" s="1"/>
  <c r="AV77" i="6" s="1"/>
  <c r="AQ76" i="6"/>
  <c r="L31" i="6"/>
  <c r="BA77" i="6" l="1"/>
  <c r="AL62" i="6"/>
  <c r="AM62" i="6" s="1"/>
  <c r="AI63" i="6" s="1"/>
  <c r="I34" i="6"/>
  <c r="N33" i="6"/>
  <c r="AQ75" i="6"/>
  <c r="M31" i="6"/>
  <c r="K32" i="6" s="1"/>
  <c r="AN63" i="6" l="1"/>
  <c r="AK63" i="6"/>
  <c r="I35" i="6"/>
  <c r="N34" i="6"/>
  <c r="AS76" i="6"/>
  <c r="AX77" i="6"/>
  <c r="L32" i="6"/>
  <c r="AL63" i="6" l="1"/>
  <c r="I36" i="6"/>
  <c r="N35" i="6"/>
  <c r="AY77" i="6"/>
  <c r="M32" i="6"/>
  <c r="K33" i="6" s="1"/>
  <c r="AM63" i="6" l="1"/>
  <c r="AI64" i="6" s="1"/>
  <c r="I37" i="6"/>
  <c r="N36" i="6"/>
  <c r="AZ77" i="6"/>
  <c r="AV78" i="6" s="1"/>
  <c r="L33" i="6"/>
  <c r="BA78" i="6" l="1"/>
  <c r="AK64" i="6"/>
  <c r="AD64" i="6" s="1"/>
  <c r="I38" i="6"/>
  <c r="N37" i="6"/>
  <c r="AX78" i="6"/>
  <c r="M33" i="6"/>
  <c r="K34" i="6" s="1"/>
  <c r="AN64" i="6" l="1"/>
  <c r="AL64" i="6"/>
  <c r="AD62" i="6"/>
  <c r="I39" i="6"/>
  <c r="N38" i="6"/>
  <c r="AY78" i="6"/>
  <c r="L34" i="6"/>
  <c r="AM64" i="6" l="1"/>
  <c r="AI65" i="6" s="1"/>
  <c r="AD63" i="6"/>
  <c r="I40" i="6"/>
  <c r="N39" i="6"/>
  <c r="AZ78" i="6"/>
  <c r="AV79" i="6" s="1"/>
  <c r="M34" i="6"/>
  <c r="K35" i="6" s="1"/>
  <c r="BA79" i="6" l="1"/>
  <c r="AK65" i="6"/>
  <c r="AF64" i="6"/>
  <c r="N40" i="6"/>
  <c r="D38" i="6"/>
  <c r="AX79" i="6"/>
  <c r="L35" i="6"/>
  <c r="AN65" i="6" l="1"/>
  <c r="AL65" i="6"/>
  <c r="AM65" i="6" s="1"/>
  <c r="AI66" i="6" s="1"/>
  <c r="AY79" i="6"/>
  <c r="M35" i="6"/>
  <c r="K36" i="6" s="1"/>
  <c r="AK66" i="6" l="1"/>
  <c r="AZ79" i="6"/>
  <c r="AV80" i="6" s="1"/>
  <c r="L36" i="6"/>
  <c r="BA80" i="6" l="1"/>
  <c r="AN66" i="6"/>
  <c r="AL66" i="6"/>
  <c r="AM66" i="6" s="1"/>
  <c r="AI67" i="6" s="1"/>
  <c r="AX80" i="6"/>
  <c r="M36" i="6"/>
  <c r="K37" i="6" s="1"/>
  <c r="AK67" i="6" l="1"/>
  <c r="AY80" i="6"/>
  <c r="L37" i="6"/>
  <c r="AN67" i="6" l="1"/>
  <c r="AL67" i="6"/>
  <c r="AM67" i="6" s="1"/>
  <c r="AI68" i="6" s="1"/>
  <c r="AZ80" i="6"/>
  <c r="AV81" i="6" s="1"/>
  <c r="M37" i="6"/>
  <c r="K38" i="6" s="1"/>
  <c r="BA81" i="6" l="1"/>
  <c r="AK68" i="6"/>
  <c r="AX81" i="6"/>
  <c r="L38" i="6"/>
  <c r="AN68" i="6" l="1"/>
  <c r="AL68" i="6"/>
  <c r="AM68" i="6" s="1"/>
  <c r="AK69" i="6" s="1"/>
  <c r="AY81" i="6"/>
  <c r="M38" i="6"/>
  <c r="K39" i="6" s="1"/>
  <c r="AI69" i="6" l="1"/>
  <c r="AN69" i="6" s="1"/>
  <c r="AZ81" i="6"/>
  <c r="AV82" i="6" s="1"/>
  <c r="BA82" i="6" s="1"/>
  <c r="L39" i="6"/>
  <c r="AL69" i="6" l="1"/>
  <c r="AM69" i="6" s="1"/>
  <c r="AI70" i="6" s="1"/>
  <c r="AX82" i="6"/>
  <c r="AY82" i="6" s="1"/>
  <c r="AZ82" i="6" s="1"/>
  <c r="AV83" i="6" s="1"/>
  <c r="BA83" i="6" s="1"/>
  <c r="M39" i="6"/>
  <c r="AN70" i="6" l="1"/>
  <c r="K40" i="6"/>
  <c r="AX83" i="6"/>
  <c r="AY83" i="6" s="1"/>
  <c r="AZ83" i="6" s="1"/>
  <c r="AV84" i="6" s="1"/>
  <c r="BA84" i="6" s="1"/>
  <c r="AK70" i="6"/>
  <c r="AL70" i="6" l="1"/>
  <c r="AM70" i="6" s="1"/>
  <c r="AI71" i="6" s="1"/>
  <c r="AX84" i="6"/>
  <c r="AY84" i="6" s="1"/>
  <c r="AZ84" i="6" s="1"/>
  <c r="AV85" i="6" s="1"/>
  <c r="BA85" i="6" s="1"/>
  <c r="AK71" i="6"/>
  <c r="AN71" i="6" l="1"/>
  <c r="AL71" i="6"/>
  <c r="AM71" i="6" s="1"/>
  <c r="AI72" i="6" s="1"/>
  <c r="D40" i="6"/>
  <c r="L40" i="6"/>
  <c r="AX85" i="6"/>
  <c r="AY85" i="6" s="1"/>
  <c r="AZ85" i="6" s="1"/>
  <c r="AV86" i="6" s="1"/>
  <c r="BA86" i="6" s="1"/>
  <c r="AK72" i="6" l="1"/>
  <c r="AL72" i="6" s="1"/>
  <c r="AM72" i="6" s="1"/>
  <c r="AI73" i="6" s="1"/>
  <c r="AN72" i="6"/>
  <c r="M40" i="6"/>
  <c r="I41" i="6" s="1"/>
  <c r="D39" i="6"/>
  <c r="AX86" i="6"/>
  <c r="AY86" i="6" s="1"/>
  <c r="AZ86" i="6" s="1"/>
  <c r="AV87" i="6" s="1"/>
  <c r="BA87" i="6" s="1"/>
  <c r="AN73" i="6" l="1"/>
  <c r="AK73" i="6"/>
  <c r="K41" i="6"/>
  <c r="F40" i="6"/>
  <c r="AX87" i="6"/>
  <c r="AY87" i="6" s="1"/>
  <c r="AZ87" i="6" s="1"/>
  <c r="AV88" i="6" s="1"/>
  <c r="BA88" i="6" l="1"/>
  <c r="AQ86" i="6"/>
  <c r="AL73" i="6"/>
  <c r="AM73" i="6" s="1"/>
  <c r="AI74" i="6" s="1"/>
  <c r="I42" i="6"/>
  <c r="N41" i="6"/>
  <c r="L41" i="6"/>
  <c r="M41" i="6" s="1"/>
  <c r="AX88" i="6"/>
  <c r="AN74" i="6" l="1"/>
  <c r="AK74" i="6"/>
  <c r="AL74" i="6" s="1"/>
  <c r="AM74" i="6" s="1"/>
  <c r="AI75" i="6" s="1"/>
  <c r="I43" i="6"/>
  <c r="N42" i="6"/>
  <c r="K42" i="6"/>
  <c r="L42" i="6" s="1"/>
  <c r="M42" i="6" s="1"/>
  <c r="K43" i="6" s="1"/>
  <c r="AY88" i="6"/>
  <c r="AZ88" i="6" s="1"/>
  <c r="AV89" i="6" s="1"/>
  <c r="AQ88" i="6"/>
  <c r="BA89" i="6" l="1"/>
  <c r="AK75" i="6"/>
  <c r="I44" i="6"/>
  <c r="N43" i="6"/>
  <c r="AQ87" i="6"/>
  <c r="L43" i="6"/>
  <c r="AL75" i="6" l="1"/>
  <c r="AM75" i="6" s="1"/>
  <c r="AI76" i="6" s="1"/>
  <c r="AN75" i="6"/>
  <c r="I45" i="6"/>
  <c r="N44" i="6"/>
  <c r="AX89" i="6"/>
  <c r="AS88" i="6"/>
  <c r="M43" i="6"/>
  <c r="K44" i="6" s="1"/>
  <c r="AK76" i="6" l="1"/>
  <c r="AD76" i="6" s="1"/>
  <c r="I46" i="6"/>
  <c r="N45" i="6"/>
  <c r="AY89" i="6"/>
  <c r="L44" i="6"/>
  <c r="AN76" i="6" l="1"/>
  <c r="AL76" i="6"/>
  <c r="AD74" i="6"/>
  <c r="I47" i="6"/>
  <c r="N46" i="6"/>
  <c r="AZ89" i="6"/>
  <c r="AV90" i="6" s="1"/>
  <c r="M44" i="6"/>
  <c r="K45" i="6" s="1"/>
  <c r="BA90" i="6" l="1"/>
  <c r="AM76" i="6"/>
  <c r="AI77" i="6" s="1"/>
  <c r="AD75" i="6"/>
  <c r="I48" i="6"/>
  <c r="N47" i="6"/>
  <c r="AX90" i="6"/>
  <c r="L45" i="6"/>
  <c r="AK77" i="6" l="1"/>
  <c r="AF76" i="6"/>
  <c r="I49" i="6"/>
  <c r="N48" i="6"/>
  <c r="AY90" i="6"/>
  <c r="M45" i="6"/>
  <c r="K46" i="6" s="1"/>
  <c r="AN77" i="6" l="1"/>
  <c r="AL77" i="6"/>
  <c r="AM77" i="6" s="1"/>
  <c r="AI78" i="6" s="1"/>
  <c r="I50" i="6"/>
  <c r="N49" i="6"/>
  <c r="AZ90" i="6"/>
  <c r="AV91" i="6" s="1"/>
  <c r="L46" i="6"/>
  <c r="BA91" i="6" l="1"/>
  <c r="AK78" i="6"/>
  <c r="I51" i="6"/>
  <c r="N50" i="6"/>
  <c r="M46" i="6"/>
  <c r="K47" i="6" s="1"/>
  <c r="AX91" i="6"/>
  <c r="AN78" i="6" l="1"/>
  <c r="AL78" i="6"/>
  <c r="AM78" i="6" s="1"/>
  <c r="I52" i="6"/>
  <c r="N51" i="6"/>
  <c r="L47" i="6"/>
  <c r="AY91" i="6"/>
  <c r="AI79" i="6" l="1"/>
  <c r="AN79" i="6" s="1"/>
  <c r="AK79" i="6"/>
  <c r="N52" i="6"/>
  <c r="D50" i="6"/>
  <c r="M47" i="6"/>
  <c r="K48" i="6" s="1"/>
  <c r="AZ91" i="6"/>
  <c r="AV92" i="6" s="1"/>
  <c r="AL79" i="6" l="1"/>
  <c r="AM79" i="6" s="1"/>
  <c r="AI80" i="6" s="1"/>
  <c r="BA92" i="6"/>
  <c r="L48" i="6"/>
  <c r="AX92" i="6"/>
  <c r="AN80" i="6" l="1"/>
  <c r="AY92" i="6"/>
  <c r="AK80" i="6"/>
  <c r="M48" i="6" l="1"/>
  <c r="K49" i="6" s="1"/>
  <c r="AZ92" i="6"/>
  <c r="AV93" i="6" s="1"/>
  <c r="AL80" i="6"/>
  <c r="BA93" i="6" l="1"/>
  <c r="L49" i="6"/>
  <c r="AX93" i="6"/>
  <c r="AM80" i="6"/>
  <c r="AI81" i="6" s="1"/>
  <c r="AN81" i="6" l="1"/>
  <c r="AY93" i="6"/>
  <c r="AK81" i="6"/>
  <c r="M49" i="6" l="1"/>
  <c r="K50" i="6" s="1"/>
  <c r="AZ93" i="6"/>
  <c r="AV94" i="6" s="1"/>
  <c r="BA94" i="6" s="1"/>
  <c r="AL81" i="6"/>
  <c r="L50" i="6" l="1"/>
  <c r="AX94" i="6"/>
  <c r="AY94" i="6" s="1"/>
  <c r="AZ94" i="6" s="1"/>
  <c r="AV95" i="6" s="1"/>
  <c r="BA95" i="6" s="1"/>
  <c r="AM81" i="6"/>
  <c r="AI82" i="6" s="1"/>
  <c r="AN82" i="6" l="1"/>
  <c r="AX95" i="6"/>
  <c r="AY95" i="6" s="1"/>
  <c r="AZ95" i="6" s="1"/>
  <c r="AV96" i="6" s="1"/>
  <c r="BA96" i="6" s="1"/>
  <c r="AK82" i="6"/>
  <c r="AL82" i="6" s="1"/>
  <c r="AM82" i="6" s="1"/>
  <c r="AI83" i="6" s="1"/>
  <c r="AN83" i="6" l="1"/>
  <c r="M50" i="6"/>
  <c r="K51" i="6" s="1"/>
  <c r="AX96" i="6"/>
  <c r="AY96" i="6" s="1"/>
  <c r="AZ96" i="6" s="1"/>
  <c r="AV97" i="6" s="1"/>
  <c r="BA97" i="6" s="1"/>
  <c r="AK83" i="6"/>
  <c r="AL83" i="6" s="1"/>
  <c r="AM83" i="6" s="1"/>
  <c r="AI84" i="6" s="1"/>
  <c r="AN84" i="6" l="1"/>
  <c r="L51" i="6"/>
  <c r="AX97" i="6"/>
  <c r="AY97" i="6" s="1"/>
  <c r="AZ97" i="6" s="1"/>
  <c r="AV98" i="6" s="1"/>
  <c r="BA98" i="6" s="1"/>
  <c r="AK84" i="6"/>
  <c r="AL84" i="6" l="1"/>
  <c r="AM84" i="6" s="1"/>
  <c r="AX98" i="6"/>
  <c r="AY98" i="6" s="1"/>
  <c r="AZ98" i="6" s="1"/>
  <c r="AV99" i="6" s="1"/>
  <c r="BA99" i="6" s="1"/>
  <c r="AK85" i="6" l="1"/>
  <c r="AI85" i="6"/>
  <c r="AL85" i="6" s="1"/>
  <c r="AM85" i="6" s="1"/>
  <c r="AI86" i="6" s="1"/>
  <c r="M51" i="6"/>
  <c r="AX99" i="6"/>
  <c r="AY99" i="6" s="1"/>
  <c r="AZ99" i="6" s="1"/>
  <c r="AV100" i="6" s="1"/>
  <c r="BA100" i="6" l="1"/>
  <c r="AQ98" i="6"/>
  <c r="AN86" i="6"/>
  <c r="AK86" i="6"/>
  <c r="AN85" i="6"/>
  <c r="K52" i="6"/>
  <c r="L52" i="6" s="1"/>
  <c r="M52" i="6" s="1"/>
  <c r="I53" i="6" s="1"/>
  <c r="AX100" i="6"/>
  <c r="AL86" i="6" l="1"/>
  <c r="AM86" i="6" s="1"/>
  <c r="I54" i="6"/>
  <c r="N53" i="6"/>
  <c r="D52" i="6"/>
  <c r="AY100" i="6"/>
  <c r="AZ100" i="6" s="1"/>
  <c r="AV101" i="6" s="1"/>
  <c r="AQ100" i="6"/>
  <c r="BA101" i="6" l="1"/>
  <c r="AK87" i="6"/>
  <c r="AI87" i="6"/>
  <c r="AL87" i="6" s="1"/>
  <c r="AM87" i="6" s="1"/>
  <c r="AI88" i="6" s="1"/>
  <c r="I55" i="6"/>
  <c r="N54" i="6"/>
  <c r="D51" i="6"/>
  <c r="K53" i="6"/>
  <c r="AQ99" i="6"/>
  <c r="AN87" i="6" l="1"/>
  <c r="AK88" i="6"/>
  <c r="AN88" i="6"/>
  <c r="AD86" i="6"/>
  <c r="I56" i="6"/>
  <c r="N55" i="6"/>
  <c r="L53" i="6"/>
  <c r="F52" i="6"/>
  <c r="AS100" i="6"/>
  <c r="AX101" i="6"/>
  <c r="AL88" i="6" l="1"/>
  <c r="AD88" i="6"/>
  <c r="I57" i="6"/>
  <c r="N56" i="6"/>
  <c r="AY101" i="6"/>
  <c r="AM88" i="6" l="1"/>
  <c r="AI89" i="6" s="1"/>
  <c r="AD87" i="6"/>
  <c r="I58" i="6"/>
  <c r="N57" i="6"/>
  <c r="M53" i="6"/>
  <c r="K54" i="6" s="1"/>
  <c r="AZ101" i="6"/>
  <c r="AV102" i="6" s="1"/>
  <c r="BA102" i="6" l="1"/>
  <c r="AK89" i="6"/>
  <c r="AF88" i="6"/>
  <c r="I59" i="6"/>
  <c r="N58" i="6"/>
  <c r="L54" i="6"/>
  <c r="AX102" i="6"/>
  <c r="AN89" i="6" l="1"/>
  <c r="AL89" i="6"/>
  <c r="AM89" i="6" s="1"/>
  <c r="AK90" i="6" s="1"/>
  <c r="I60" i="6"/>
  <c r="N59" i="6"/>
  <c r="AY102" i="6"/>
  <c r="AI90" i="6" l="1"/>
  <c r="AN90" i="6" s="1"/>
  <c r="I61" i="6"/>
  <c r="N60" i="6"/>
  <c r="M54" i="6"/>
  <c r="K55" i="6" s="1"/>
  <c r="AZ102" i="6"/>
  <c r="AV103" i="6" s="1"/>
  <c r="BA103" i="6" l="1"/>
  <c r="AL90" i="6"/>
  <c r="I62" i="6"/>
  <c r="N61" i="6"/>
  <c r="L55" i="6"/>
  <c r="AX103" i="6"/>
  <c r="AM90" i="6"/>
  <c r="AI91" i="6" s="1"/>
  <c r="AN91" i="6" l="1"/>
  <c r="I63" i="6"/>
  <c r="N62" i="6"/>
  <c r="AY103" i="6"/>
  <c r="AK91" i="6"/>
  <c r="I64" i="6" l="1"/>
  <c r="N63" i="6"/>
  <c r="M55" i="6"/>
  <c r="K56" i="6" s="1"/>
  <c r="AZ103" i="6"/>
  <c r="AV104" i="6" s="1"/>
  <c r="AL91" i="6"/>
  <c r="BA104" i="6" l="1"/>
  <c r="N64" i="6"/>
  <c r="D62" i="6"/>
  <c r="L56" i="6"/>
  <c r="AX104" i="6"/>
  <c r="AM91" i="6"/>
  <c r="AI92" i="6" s="1"/>
  <c r="AN92" i="6" l="1"/>
  <c r="AY104" i="6"/>
  <c r="AK92" i="6"/>
  <c r="M56" i="6" l="1"/>
  <c r="K57" i="6" s="1"/>
  <c r="AZ104" i="6"/>
  <c r="AV105" i="6" s="1"/>
  <c r="AL92" i="6"/>
  <c r="BA105" i="6" l="1"/>
  <c r="L57" i="6"/>
  <c r="AX105" i="6"/>
  <c r="AM92" i="6"/>
  <c r="AI93" i="6" s="1"/>
  <c r="AN93" i="6" l="1"/>
  <c r="AY105" i="6"/>
  <c r="AK93" i="6"/>
  <c r="M57" i="6" l="1"/>
  <c r="K58" i="6" s="1"/>
  <c r="AZ105" i="6"/>
  <c r="AV106" i="6" s="1"/>
  <c r="BA106" i="6" s="1"/>
  <c r="AL93" i="6"/>
  <c r="L58" i="6" l="1"/>
  <c r="AX106" i="6"/>
  <c r="AY106" i="6" s="1"/>
  <c r="AZ106" i="6" s="1"/>
  <c r="AV107" i="6" s="1"/>
  <c r="BA107" i="6" s="1"/>
  <c r="AM93" i="6"/>
  <c r="AI94" i="6" s="1"/>
  <c r="AN94" i="6" l="1"/>
  <c r="M58" i="6"/>
  <c r="K59" i="6" s="1"/>
  <c r="AX107" i="6"/>
  <c r="AY107" i="6" s="1"/>
  <c r="AZ107" i="6" s="1"/>
  <c r="AV108" i="6" s="1"/>
  <c r="BA108" i="6" s="1"/>
  <c r="AK94" i="6"/>
  <c r="AL94" i="6" l="1"/>
  <c r="AM94" i="6" s="1"/>
  <c r="L59" i="6"/>
  <c r="AX108" i="6"/>
  <c r="AY108" i="6" s="1"/>
  <c r="AZ108" i="6" s="1"/>
  <c r="AV109" i="6" s="1"/>
  <c r="BA109" i="6" s="1"/>
  <c r="AI95" i="6" l="1"/>
  <c r="AN95" i="6" s="1"/>
  <c r="AK95" i="6"/>
  <c r="M59" i="6"/>
  <c r="K60" i="6" s="1"/>
  <c r="AX109" i="6"/>
  <c r="AY109" i="6" s="1"/>
  <c r="AZ109" i="6" s="1"/>
  <c r="AV110" i="6" s="1"/>
  <c r="BA110" i="6" s="1"/>
  <c r="AL95" i="6" l="1"/>
  <c r="AM95" i="6" s="1"/>
  <c r="L60" i="6"/>
  <c r="AX110" i="6"/>
  <c r="AY110" i="6" s="1"/>
  <c r="AZ110" i="6" s="1"/>
  <c r="AV111" i="6" s="1"/>
  <c r="BA111" i="6" s="1"/>
  <c r="AI96" i="6" l="1"/>
  <c r="AN96" i="6" s="1"/>
  <c r="AK96" i="6"/>
  <c r="M60" i="6"/>
  <c r="K61" i="6" s="1"/>
  <c r="AX111" i="6"/>
  <c r="AY111" i="6" s="1"/>
  <c r="AZ111" i="6" s="1"/>
  <c r="AV112" i="6" s="1"/>
  <c r="BA112" i="6" l="1"/>
  <c r="AQ110" i="6"/>
  <c r="AL96" i="6"/>
  <c r="AM96" i="6" s="1"/>
  <c r="AI97" i="6" s="1"/>
  <c r="AK97" i="6"/>
  <c r="L61" i="6"/>
  <c r="AX112" i="6"/>
  <c r="AN97" i="6" l="1"/>
  <c r="AL97" i="6"/>
  <c r="AM97" i="6" s="1"/>
  <c r="M61" i="6"/>
  <c r="K62" i="6" s="1"/>
  <c r="AY112" i="6"/>
  <c r="AZ112" i="6" s="1"/>
  <c r="AV113" i="6" s="1"/>
  <c r="AQ112" i="6"/>
  <c r="BA113" i="6" l="1"/>
  <c r="AI98" i="6"/>
  <c r="AK98" i="6"/>
  <c r="L62" i="6"/>
  <c r="AQ111" i="6"/>
  <c r="AL98" i="6" l="1"/>
  <c r="AM98" i="6" s="1"/>
  <c r="AN98" i="6"/>
  <c r="M62" i="6"/>
  <c r="K63" i="6" s="1"/>
  <c r="AS112" i="6"/>
  <c r="AX113" i="6"/>
  <c r="AI99" i="6" l="1"/>
  <c r="AK99" i="6"/>
  <c r="AY113" i="6"/>
  <c r="AL99" i="6" l="1"/>
  <c r="AN99" i="6"/>
  <c r="L63" i="6"/>
  <c r="M63" i="6" s="1"/>
  <c r="AZ113" i="6"/>
  <c r="AV114" i="6" s="1"/>
  <c r="BA114" i="6" l="1"/>
  <c r="AM99" i="6"/>
  <c r="K64" i="6"/>
  <c r="L64" i="6" s="1"/>
  <c r="M64" i="6" s="1"/>
  <c r="I65" i="6" s="1"/>
  <c r="AX114" i="6"/>
  <c r="AI100" i="6" l="1"/>
  <c r="AK100" i="6"/>
  <c r="AD100" i="6" s="1"/>
  <c r="I66" i="6"/>
  <c r="N65" i="6"/>
  <c r="D64" i="6"/>
  <c r="D63" i="6"/>
  <c r="K65" i="6"/>
  <c r="AY114" i="6"/>
  <c r="AN100" i="6" l="1"/>
  <c r="AL100" i="6"/>
  <c r="AD98" i="6"/>
  <c r="I67" i="6"/>
  <c r="N66" i="6"/>
  <c r="F64" i="6"/>
  <c r="L65" i="6"/>
  <c r="AZ114" i="6"/>
  <c r="AV115" i="6" s="1"/>
  <c r="BA115" i="6" l="1"/>
  <c r="AM100" i="6"/>
  <c r="AD99" i="6"/>
  <c r="I68" i="6"/>
  <c r="N67" i="6"/>
  <c r="AX115" i="6"/>
  <c r="AI101" i="6" l="1"/>
  <c r="AK101" i="6"/>
  <c r="AF100" i="6"/>
  <c r="I69" i="6"/>
  <c r="N68" i="6"/>
  <c r="M65" i="6"/>
  <c r="K66" i="6" s="1"/>
  <c r="AY115" i="6"/>
  <c r="AN101" i="6" l="1"/>
  <c r="AL101" i="6"/>
  <c r="AM101" i="6" s="1"/>
  <c r="I70" i="6"/>
  <c r="N69" i="6"/>
  <c r="L66" i="6"/>
  <c r="AZ115" i="6"/>
  <c r="AV116" i="6" s="1"/>
  <c r="BA116" i="6" l="1"/>
  <c r="AI102" i="6"/>
  <c r="AK102" i="6"/>
  <c r="I71" i="6"/>
  <c r="N70" i="6"/>
  <c r="AX116" i="6"/>
  <c r="AN102" i="6" l="1"/>
  <c r="AL102" i="6"/>
  <c r="AM102" i="6" s="1"/>
  <c r="I72" i="6"/>
  <c r="N71" i="6"/>
  <c r="M66" i="6"/>
  <c r="K67" i="6" s="1"/>
  <c r="AY116" i="6"/>
  <c r="AI103" i="6" l="1"/>
  <c r="AK103" i="6"/>
  <c r="I73" i="6"/>
  <c r="N72" i="6"/>
  <c r="L67" i="6"/>
  <c r="AZ116" i="6"/>
  <c r="AV117" i="6" s="1"/>
  <c r="BA117" i="6" l="1"/>
  <c r="AN103" i="6"/>
  <c r="AL103" i="6"/>
  <c r="AM103" i="6" s="1"/>
  <c r="I74" i="6"/>
  <c r="N73" i="6"/>
  <c r="AX117" i="6"/>
  <c r="AI104" i="6" l="1"/>
  <c r="AK104" i="6"/>
  <c r="I75" i="6"/>
  <c r="N74" i="6"/>
  <c r="M67" i="6"/>
  <c r="K68" i="6" s="1"/>
  <c r="AY117" i="6"/>
  <c r="AN104" i="6" l="1"/>
  <c r="AL104" i="6"/>
  <c r="AM104" i="6" s="1"/>
  <c r="I76" i="6"/>
  <c r="N75" i="6"/>
  <c r="L68" i="6"/>
  <c r="AZ117" i="6"/>
  <c r="AV118" i="6" s="1"/>
  <c r="BA118" i="6" s="1"/>
  <c r="AI105" i="6" l="1"/>
  <c r="AK105" i="6"/>
  <c r="N76" i="6"/>
  <c r="D74" i="6"/>
  <c r="AX118" i="6"/>
  <c r="AY118" i="6" s="1"/>
  <c r="AZ118" i="6" s="1"/>
  <c r="AV119" i="6" s="1"/>
  <c r="BA119" i="6" s="1"/>
  <c r="AN105" i="6" l="1"/>
  <c r="AL105" i="6"/>
  <c r="AM105" i="6" s="1"/>
  <c r="AI106" i="6" s="1"/>
  <c r="AN106" i="6" s="1"/>
  <c r="M68" i="6"/>
  <c r="K69" i="6" s="1"/>
  <c r="AX119" i="6"/>
  <c r="AY119" i="6" s="1"/>
  <c r="AZ119" i="6" s="1"/>
  <c r="AV120" i="6" s="1"/>
  <c r="BA120" i="6" s="1"/>
  <c r="AK106" i="6" l="1"/>
  <c r="AL106" i="6"/>
  <c r="AM106" i="6" s="1"/>
  <c r="AI107" i="6" s="1"/>
  <c r="L69" i="6"/>
  <c r="AX120" i="6"/>
  <c r="AY120" i="6" s="1"/>
  <c r="AZ120" i="6" s="1"/>
  <c r="AV121" i="6" s="1"/>
  <c r="BA121" i="6" s="1"/>
  <c r="AK107" i="6" l="1"/>
  <c r="AL107" i="6" s="1"/>
  <c r="AM107" i="6" s="1"/>
  <c r="AI108" i="6" s="1"/>
  <c r="AX121" i="6"/>
  <c r="AY121" i="6" s="1"/>
  <c r="AZ121" i="6" s="1"/>
  <c r="AV122" i="6" s="1"/>
  <c r="BA122" i="6" s="1"/>
  <c r="AN108" i="6" l="1"/>
  <c r="AK108" i="6"/>
  <c r="AN107" i="6"/>
  <c r="M69" i="6"/>
  <c r="K70" i="6" s="1"/>
  <c r="AX122" i="6"/>
  <c r="AY122" i="6" s="1"/>
  <c r="AZ122" i="6" s="1"/>
  <c r="AV123" i="6" s="1"/>
  <c r="BA123" i="6" s="1"/>
  <c r="AL108" i="6" l="1"/>
  <c r="AM108" i="6" s="1"/>
  <c r="L70" i="6"/>
  <c r="AX123" i="6"/>
  <c r="AY123" i="6" s="1"/>
  <c r="AZ123" i="6" s="1"/>
  <c r="AV124" i="6" s="1"/>
  <c r="BA124" i="6" l="1"/>
  <c r="AQ122" i="6"/>
  <c r="AK109" i="6"/>
  <c r="AI109" i="6"/>
  <c r="AL109" i="6" s="1"/>
  <c r="AM109" i="6" s="1"/>
  <c r="AI110" i="6" s="1"/>
  <c r="AN110" i="6" s="1"/>
  <c r="M70" i="6"/>
  <c r="K71" i="6" s="1"/>
  <c r="AX124" i="6"/>
  <c r="AN109" i="6" l="1"/>
  <c r="AK110" i="6"/>
  <c r="AL110" i="6" s="1"/>
  <c r="AM110" i="6" s="1"/>
  <c r="AY124" i="6"/>
  <c r="AZ124" i="6" s="1"/>
  <c r="AV125" i="6" s="1"/>
  <c r="AQ124" i="6"/>
  <c r="AI111" i="6" l="1"/>
  <c r="AK111" i="6"/>
  <c r="BA125" i="6"/>
  <c r="AN111" i="6"/>
  <c r="L71" i="6"/>
  <c r="M71" i="6" s="1"/>
  <c r="AQ123" i="6"/>
  <c r="AL111" i="6" l="1"/>
  <c r="AM111" i="6" s="1"/>
  <c r="K72" i="6"/>
  <c r="L72" i="6" s="1"/>
  <c r="M72" i="6" s="1"/>
  <c r="K73" i="6" s="1"/>
  <c r="AS124" i="6"/>
  <c r="AX125" i="6"/>
  <c r="AI112" i="6" l="1"/>
  <c r="AK112" i="6"/>
  <c r="L73" i="6"/>
  <c r="AY125" i="6"/>
  <c r="AL112" i="6" l="1"/>
  <c r="AD112" i="6"/>
  <c r="AN112" i="6"/>
  <c r="AD110" i="6"/>
  <c r="M73" i="6"/>
  <c r="K74" i="6" s="1"/>
  <c r="AZ125" i="6"/>
  <c r="AV126" i="6" s="1"/>
  <c r="AM112" i="6" l="1"/>
  <c r="AD111" i="6"/>
  <c r="BA126" i="6"/>
  <c r="L74" i="6"/>
  <c r="AX126" i="6"/>
  <c r="AI113" i="6" l="1"/>
  <c r="AF112" i="6"/>
  <c r="AK113" i="6"/>
  <c r="M74" i="6"/>
  <c r="K75" i="6" s="1"/>
  <c r="AY126" i="6"/>
  <c r="AN113" i="6" l="1"/>
  <c r="AL113" i="6"/>
  <c r="AM113" i="6" s="1"/>
  <c r="AZ126" i="6"/>
  <c r="AV127" i="6" s="1"/>
  <c r="AI114" i="6" l="1"/>
  <c r="AK114" i="6"/>
  <c r="BA127" i="6"/>
  <c r="L75" i="6"/>
  <c r="M75" i="6" s="1"/>
  <c r="AX127" i="6"/>
  <c r="AN114" i="6" l="1"/>
  <c r="AL114" i="6"/>
  <c r="AM114" i="6" s="1"/>
  <c r="AI115" i="6" s="1"/>
  <c r="AN115" i="6" s="1"/>
  <c r="K76" i="6"/>
  <c r="L76" i="6" s="1"/>
  <c r="M76" i="6" s="1"/>
  <c r="I77" i="6" s="1"/>
  <c r="AY127" i="6"/>
  <c r="AK115" i="6" l="1"/>
  <c r="AL115" i="6" s="1"/>
  <c r="I78" i="6"/>
  <c r="N77" i="6"/>
  <c r="D76" i="6"/>
  <c r="D75" i="6"/>
  <c r="K77" i="6"/>
  <c r="AZ127" i="6"/>
  <c r="AV128" i="6" s="1"/>
  <c r="BA128" i="6" l="1"/>
  <c r="I79" i="6"/>
  <c r="N78" i="6"/>
  <c r="F76" i="6"/>
  <c r="AX128" i="6"/>
  <c r="AM115" i="6"/>
  <c r="AI116" i="6" s="1"/>
  <c r="AN116" i="6" l="1"/>
  <c r="I80" i="6"/>
  <c r="N79" i="6"/>
  <c r="L77" i="6"/>
  <c r="M77" i="6" s="1"/>
  <c r="K78" i="6" s="1"/>
  <c r="AY128" i="6"/>
  <c r="AK116" i="6"/>
  <c r="I81" i="6" l="1"/>
  <c r="N80" i="6"/>
  <c r="L78" i="6"/>
  <c r="M78" i="6" s="1"/>
  <c r="K79" i="6" s="1"/>
  <c r="AZ128" i="6"/>
  <c r="AV129" i="6" s="1"/>
  <c r="AL116" i="6"/>
  <c r="BA129" i="6" l="1"/>
  <c r="I82" i="6"/>
  <c r="N81" i="6"/>
  <c r="L79" i="6"/>
  <c r="M79" i="6" s="1"/>
  <c r="K80" i="6" s="1"/>
  <c r="AX129" i="6"/>
  <c r="AM116" i="6"/>
  <c r="AI117" i="6" s="1"/>
  <c r="AN117" i="6" l="1"/>
  <c r="I83" i="6"/>
  <c r="N82" i="6"/>
  <c r="L80" i="6"/>
  <c r="M80" i="6" s="1"/>
  <c r="K81" i="6" s="1"/>
  <c r="AY129" i="6"/>
  <c r="AK117" i="6"/>
  <c r="I84" i="6" l="1"/>
  <c r="N83" i="6"/>
  <c r="L81" i="6"/>
  <c r="M81" i="6" s="1"/>
  <c r="K82" i="6" s="1"/>
  <c r="AZ129" i="6"/>
  <c r="AV130" i="6" s="1"/>
  <c r="BA130" i="6" s="1"/>
  <c r="AL117" i="6"/>
  <c r="I85" i="6" l="1"/>
  <c r="N84" i="6"/>
  <c r="L82" i="6"/>
  <c r="M82" i="6" s="1"/>
  <c r="AX130" i="6"/>
  <c r="AY130" i="6" s="1"/>
  <c r="AZ130" i="6" s="1"/>
  <c r="AV131" i="6" s="1"/>
  <c r="BA131" i="6" s="1"/>
  <c r="AM117" i="6"/>
  <c r="AI118" i="6" s="1"/>
  <c r="AN118" i="6" l="1"/>
  <c r="I86" i="6"/>
  <c r="N85" i="6"/>
  <c r="K83" i="6"/>
  <c r="L83" i="6" s="1"/>
  <c r="M83" i="6" s="1"/>
  <c r="K84" i="6" s="1"/>
  <c r="AX131" i="6"/>
  <c r="AY131" i="6" s="1"/>
  <c r="AZ131" i="6" s="1"/>
  <c r="AV132" i="6" s="1"/>
  <c r="BA132" i="6" s="1"/>
  <c r="AK118" i="6"/>
  <c r="AL118" i="6" s="1"/>
  <c r="AM118" i="6" s="1"/>
  <c r="AI119" i="6" s="1"/>
  <c r="AN119" i="6" l="1"/>
  <c r="I87" i="6"/>
  <c r="N86" i="6"/>
  <c r="L84" i="6"/>
  <c r="AX132" i="6"/>
  <c r="AY132" i="6" s="1"/>
  <c r="AZ132" i="6" s="1"/>
  <c r="AV133" i="6" s="1"/>
  <c r="BA133" i="6" s="1"/>
  <c r="AK119" i="6"/>
  <c r="AL119" i="6" l="1"/>
  <c r="AM119" i="6" s="1"/>
  <c r="AK120" i="6" s="1"/>
  <c r="I88" i="6"/>
  <c r="N87" i="6"/>
  <c r="M84" i="6"/>
  <c r="K85" i="6" s="1"/>
  <c r="AX133" i="6"/>
  <c r="AY133" i="6" s="1"/>
  <c r="AZ133" i="6" s="1"/>
  <c r="AV134" i="6" s="1"/>
  <c r="BA134" i="6" s="1"/>
  <c r="AI120" i="6" l="1"/>
  <c r="AN120" i="6" s="1"/>
  <c r="N88" i="6"/>
  <c r="D86" i="6"/>
  <c r="L85" i="6"/>
  <c r="AX134" i="6"/>
  <c r="AY134" i="6" s="1"/>
  <c r="AZ134" i="6" s="1"/>
  <c r="AV135" i="6" s="1"/>
  <c r="BA135" i="6" s="1"/>
  <c r="AL120" i="6" l="1"/>
  <c r="AM120" i="6" s="1"/>
  <c r="AI121" i="6" s="1"/>
  <c r="AN121" i="6" s="1"/>
  <c r="AK121" i="6"/>
  <c r="AL121" i="6" s="1"/>
  <c r="AM121" i="6" s="1"/>
  <c r="AI122" i="6" s="1"/>
  <c r="AN122" i="6" s="1"/>
  <c r="M85" i="6"/>
  <c r="K86" i="6" s="1"/>
  <c r="AX135" i="6"/>
  <c r="AY135" i="6" s="1"/>
  <c r="AZ135" i="6" s="1"/>
  <c r="AV136" i="6" s="1"/>
  <c r="BA136" i="6" l="1"/>
  <c r="AQ134" i="6"/>
  <c r="AK122" i="6"/>
  <c r="AL122" i="6" s="1"/>
  <c r="AM122" i="6" s="1"/>
  <c r="AI123" i="6" s="1"/>
  <c r="L86" i="6"/>
  <c r="AX136" i="6"/>
  <c r="AK123" i="6" l="1"/>
  <c r="AL123" i="6" s="1"/>
  <c r="AM123" i="6" s="1"/>
  <c r="AI124" i="6" s="1"/>
  <c r="M86" i="6"/>
  <c r="K87" i="6" s="1"/>
  <c r="AY136" i="6"/>
  <c r="AZ136" i="6" s="1"/>
  <c r="AV137" i="6" s="1"/>
  <c r="AQ136" i="6"/>
  <c r="BA137" i="6" l="1"/>
  <c r="AK124" i="6"/>
  <c r="AD124" i="6" s="1"/>
  <c r="AN123" i="6"/>
  <c r="AQ135" i="6"/>
  <c r="AL124" i="6" l="1"/>
  <c r="AM124" i="6" s="1"/>
  <c r="AI125" i="6" s="1"/>
  <c r="AN125" i="6" s="1"/>
  <c r="AN124" i="6"/>
  <c r="AD122" i="6"/>
  <c r="L87" i="6"/>
  <c r="M87" i="6" s="1"/>
  <c r="AX137" i="6"/>
  <c r="AS136" i="6"/>
  <c r="AD123" i="6" l="1"/>
  <c r="K88" i="6"/>
  <c r="L88" i="6" s="1"/>
  <c r="M88" i="6" s="1"/>
  <c r="I89" i="6" s="1"/>
  <c r="AY137" i="6"/>
  <c r="AK125" i="6"/>
  <c r="AF124" i="6"/>
  <c r="I90" i="6" l="1"/>
  <c r="N89" i="6"/>
  <c r="D88" i="6"/>
  <c r="D87" i="6"/>
  <c r="K89" i="6"/>
  <c r="AZ137" i="6"/>
  <c r="AV138" i="6" s="1"/>
  <c r="AL125" i="6"/>
  <c r="BA138" i="6" l="1"/>
  <c r="I91" i="6"/>
  <c r="N90" i="6"/>
  <c r="F88" i="6"/>
  <c r="AX138" i="6"/>
  <c r="AM125" i="6"/>
  <c r="AI126" i="6" s="1"/>
  <c r="AN126" i="6" l="1"/>
  <c r="I92" i="6"/>
  <c r="N91" i="6"/>
  <c r="L89" i="6"/>
  <c r="M89" i="6" s="1"/>
  <c r="K90" i="6" s="1"/>
  <c r="AY138" i="6"/>
  <c r="AK126" i="6"/>
  <c r="I93" i="6" l="1"/>
  <c r="N92" i="6"/>
  <c r="L90" i="6"/>
  <c r="M90" i="6" s="1"/>
  <c r="K91" i="6" s="1"/>
  <c r="AZ138" i="6"/>
  <c r="AV139" i="6" s="1"/>
  <c r="AL126" i="6"/>
  <c r="BA139" i="6" l="1"/>
  <c r="I94" i="6"/>
  <c r="N93" i="6"/>
  <c r="L91" i="6"/>
  <c r="M91" i="6" s="1"/>
  <c r="K92" i="6" s="1"/>
  <c r="AX139" i="6"/>
  <c r="AM126" i="6"/>
  <c r="AI127" i="6" s="1"/>
  <c r="AN127" i="6" l="1"/>
  <c r="I95" i="6"/>
  <c r="N94" i="6"/>
  <c r="L92" i="6"/>
  <c r="M92" i="6" s="1"/>
  <c r="K93" i="6" s="1"/>
  <c r="AY139" i="6"/>
  <c r="AK127" i="6"/>
  <c r="I96" i="6" l="1"/>
  <c r="N95" i="6"/>
  <c r="L93" i="6"/>
  <c r="M93" i="6" s="1"/>
  <c r="AZ139" i="6"/>
  <c r="AV140" i="6" s="1"/>
  <c r="AL127" i="6"/>
  <c r="BA140" i="6" l="1"/>
  <c r="I97" i="6"/>
  <c r="N96" i="6"/>
  <c r="K94" i="6"/>
  <c r="L94" i="6" s="1"/>
  <c r="M94" i="6" s="1"/>
  <c r="K95" i="6" s="1"/>
  <c r="AX140" i="6"/>
  <c r="AM127" i="6"/>
  <c r="AI128" i="6" s="1"/>
  <c r="AN128" i="6" l="1"/>
  <c r="I98" i="6"/>
  <c r="N97" i="6"/>
  <c r="L95" i="6"/>
  <c r="AY140" i="6"/>
  <c r="AK128" i="6"/>
  <c r="Y30" i="6"/>
  <c r="AA30" i="6"/>
  <c r="I99" i="6" l="1"/>
  <c r="N98" i="6"/>
  <c r="M95" i="6"/>
  <c r="K96" i="6" s="1"/>
  <c r="AZ140" i="6"/>
  <c r="AV141" i="6" s="1"/>
  <c r="AL128" i="6"/>
  <c r="Z30" i="6"/>
  <c r="V31" i="6" s="1"/>
  <c r="BA141" i="6" l="1"/>
  <c r="X31" i="6"/>
  <c r="Y31" i="6" s="1"/>
  <c r="Z31" i="6" s="1"/>
  <c r="V32" i="6" s="1"/>
  <c r="I100" i="6"/>
  <c r="N99" i="6"/>
  <c r="L96" i="6"/>
  <c r="AX141" i="6"/>
  <c r="AM128" i="6"/>
  <c r="AI129" i="6" s="1"/>
  <c r="AN129" i="6" l="1"/>
  <c r="AA32" i="6"/>
  <c r="AA31" i="6"/>
  <c r="N100" i="6"/>
  <c r="D98" i="6"/>
  <c r="M96" i="6"/>
  <c r="K97" i="6" s="1"/>
  <c r="AY141" i="6"/>
  <c r="AK129" i="6"/>
  <c r="X32" i="6"/>
  <c r="L97" i="6" l="1"/>
  <c r="AZ141" i="6"/>
  <c r="AV142" i="6" s="1"/>
  <c r="BA142" i="6" s="1"/>
  <c r="AL129" i="6"/>
  <c r="Y32" i="6"/>
  <c r="M97" i="6" l="1"/>
  <c r="K98" i="6" s="1"/>
  <c r="AX142" i="6"/>
  <c r="AY142" i="6" s="1"/>
  <c r="AZ142" i="6" s="1"/>
  <c r="AV143" i="6" s="1"/>
  <c r="BA143" i="6" s="1"/>
  <c r="AM129" i="6"/>
  <c r="AI130" i="6" s="1"/>
  <c r="Z32" i="6"/>
  <c r="V33" i="6" s="1"/>
  <c r="AN130" i="6" l="1"/>
  <c r="AA33" i="6"/>
  <c r="L98" i="6"/>
  <c r="AX143" i="6"/>
  <c r="AY143" i="6" s="1"/>
  <c r="AZ143" i="6" s="1"/>
  <c r="AV144" i="6" s="1"/>
  <c r="BA144" i="6" s="1"/>
  <c r="AK130" i="6"/>
  <c r="AL130" i="6" s="1"/>
  <c r="AM130" i="6" s="1"/>
  <c r="AI131" i="6" s="1"/>
  <c r="X33" i="6"/>
  <c r="AN131" i="6" l="1"/>
  <c r="M98" i="6"/>
  <c r="K99" i="6" s="1"/>
  <c r="AX144" i="6"/>
  <c r="AY144" i="6" s="1"/>
  <c r="AZ144" i="6" s="1"/>
  <c r="AV145" i="6" s="1"/>
  <c r="BA145" i="6" s="1"/>
  <c r="AK131" i="6"/>
  <c r="AL131" i="6" s="1"/>
  <c r="AM131" i="6" s="1"/>
  <c r="AI132" i="6" s="1"/>
  <c r="Y33" i="6"/>
  <c r="AN132" i="6" l="1"/>
  <c r="AX145" i="6"/>
  <c r="AY145" i="6" s="1"/>
  <c r="AZ145" i="6" s="1"/>
  <c r="AV146" i="6" s="1"/>
  <c r="BA146" i="6" s="1"/>
  <c r="AK132" i="6"/>
  <c r="AL132" i="6" s="1"/>
  <c r="AM132" i="6" s="1"/>
  <c r="AI133" i="6" s="1"/>
  <c r="Z33" i="6"/>
  <c r="V34" i="6" s="1"/>
  <c r="AN133" i="6" l="1"/>
  <c r="AA34" i="6"/>
  <c r="L99" i="6"/>
  <c r="M99" i="6" s="1"/>
  <c r="AX146" i="6"/>
  <c r="AY146" i="6" s="1"/>
  <c r="AZ146" i="6" s="1"/>
  <c r="AV147" i="6" s="1"/>
  <c r="BA147" i="6" s="1"/>
  <c r="AK133" i="6"/>
  <c r="AL133" i="6" s="1"/>
  <c r="AM133" i="6" s="1"/>
  <c r="AI134" i="6" s="1"/>
  <c r="X34" i="6"/>
  <c r="AN134" i="6" l="1"/>
  <c r="K100" i="6"/>
  <c r="L100" i="6" s="1"/>
  <c r="M100" i="6" s="1"/>
  <c r="I101" i="6" s="1"/>
  <c r="AX147" i="6"/>
  <c r="AY147" i="6" s="1"/>
  <c r="AZ147" i="6" s="1"/>
  <c r="AV148" i="6" s="1"/>
  <c r="AK134" i="6"/>
  <c r="AL134" i="6" s="1"/>
  <c r="AM134" i="6" s="1"/>
  <c r="AI135" i="6" s="1"/>
  <c r="Y34" i="6"/>
  <c r="BA148" i="6" l="1"/>
  <c r="AQ146" i="6"/>
  <c r="AN135" i="6"/>
  <c r="I102" i="6"/>
  <c r="N101" i="6"/>
  <c r="D100" i="6"/>
  <c r="D99" i="6"/>
  <c r="K101" i="6"/>
  <c r="AX148" i="6"/>
  <c r="AK135" i="6"/>
  <c r="Z34" i="6"/>
  <c r="V35" i="6" s="1"/>
  <c r="AL135" i="6" l="1"/>
  <c r="AM135" i="6" s="1"/>
  <c r="AI136" i="6" s="1"/>
  <c r="AD134" i="6" s="1"/>
  <c r="AA35" i="6"/>
  <c r="I103" i="6"/>
  <c r="N102" i="6"/>
  <c r="F100" i="6"/>
  <c r="AY148" i="6"/>
  <c r="AZ148" i="6" s="1"/>
  <c r="AV149" i="6" s="1"/>
  <c r="AQ148" i="6"/>
  <c r="AK136" i="6"/>
  <c r="X35" i="6"/>
  <c r="BA149" i="6" l="1"/>
  <c r="AN136" i="6"/>
  <c r="I104" i="6"/>
  <c r="N103" i="6"/>
  <c r="L101" i="6"/>
  <c r="M101" i="6" s="1"/>
  <c r="K102" i="6" s="1"/>
  <c r="AQ147" i="6"/>
  <c r="AL136" i="6"/>
  <c r="AM136" i="6" s="1"/>
  <c r="AI137" i="6" s="1"/>
  <c r="AD136" i="6"/>
  <c r="Y35" i="6"/>
  <c r="AN137" i="6" l="1"/>
  <c r="I105" i="6"/>
  <c r="N104" i="6"/>
  <c r="L102" i="6"/>
  <c r="M102" i="6" s="1"/>
  <c r="K103" i="6" s="1"/>
  <c r="AX149" i="6"/>
  <c r="AS148" i="6"/>
  <c r="AD135" i="6"/>
  <c r="Z35" i="6"/>
  <c r="V36" i="6" s="1"/>
  <c r="AA36" i="6" l="1"/>
  <c r="I106" i="6"/>
  <c r="N105" i="6"/>
  <c r="L103" i="6"/>
  <c r="M103" i="6" s="1"/>
  <c r="K104" i="6" s="1"/>
  <c r="AY149" i="6"/>
  <c r="AK137" i="6"/>
  <c r="AF136" i="6"/>
  <c r="X36" i="6"/>
  <c r="I107" i="6" l="1"/>
  <c r="N106" i="6"/>
  <c r="L104" i="6"/>
  <c r="M104" i="6" s="1"/>
  <c r="K105" i="6" s="1"/>
  <c r="AZ149" i="6"/>
  <c r="AV150" i="6" s="1"/>
  <c r="AL137" i="6"/>
  <c r="Y36" i="6"/>
  <c r="BA150" i="6" l="1"/>
  <c r="I108" i="6"/>
  <c r="N107" i="6"/>
  <c r="L105" i="6"/>
  <c r="M105" i="6" s="1"/>
  <c r="AX150" i="6"/>
  <c r="AM137" i="6"/>
  <c r="AI138" i="6" s="1"/>
  <c r="Z36" i="6"/>
  <c r="V37" i="6" s="1"/>
  <c r="AN138" i="6" l="1"/>
  <c r="AA37" i="6"/>
  <c r="I109" i="6"/>
  <c r="N108" i="6"/>
  <c r="K106" i="6"/>
  <c r="L106" i="6" s="1"/>
  <c r="M106" i="6" s="1"/>
  <c r="K107" i="6" s="1"/>
  <c r="AY150" i="6"/>
  <c r="AK138" i="6"/>
  <c r="X37" i="6"/>
  <c r="I110" i="6" l="1"/>
  <c r="N109" i="6"/>
  <c r="L107" i="6"/>
  <c r="AZ150" i="6"/>
  <c r="AV151" i="6" s="1"/>
  <c r="AL138" i="6"/>
  <c r="Y37" i="6"/>
  <c r="BA151" i="6" l="1"/>
  <c r="I111" i="6"/>
  <c r="N110" i="6"/>
  <c r="M107" i="6"/>
  <c r="K108" i="6" s="1"/>
  <c r="AX151" i="6"/>
  <c r="AM138" i="6"/>
  <c r="AI139" i="6" s="1"/>
  <c r="Z37" i="6"/>
  <c r="V38" i="6" s="1"/>
  <c r="AN139" i="6" l="1"/>
  <c r="AA38" i="6"/>
  <c r="I112" i="6"/>
  <c r="N111" i="6"/>
  <c r="L108" i="6"/>
  <c r="AY151" i="6"/>
  <c r="AK139" i="6"/>
  <c r="X38" i="6"/>
  <c r="N112" i="6" l="1"/>
  <c r="D110" i="6"/>
  <c r="M108" i="6"/>
  <c r="K109" i="6" s="1"/>
  <c r="AZ151" i="6"/>
  <c r="AV152" i="6" s="1"/>
  <c r="AL139" i="6"/>
  <c r="Y38" i="6"/>
  <c r="BA152" i="6" l="1"/>
  <c r="L109" i="6"/>
  <c r="AX152" i="6"/>
  <c r="AM139" i="6"/>
  <c r="AI140" i="6" s="1"/>
  <c r="Z38" i="6"/>
  <c r="V39" i="6" s="1"/>
  <c r="AN140" i="6" l="1"/>
  <c r="AA39" i="6"/>
  <c r="M109" i="6"/>
  <c r="K110" i="6" s="1"/>
  <c r="AY152" i="6"/>
  <c r="AK140" i="6"/>
  <c r="X39" i="6"/>
  <c r="L110" i="6" l="1"/>
  <c r="AZ152" i="6"/>
  <c r="AV153" i="6" s="1"/>
  <c r="AL140" i="6"/>
  <c r="Y39" i="6"/>
  <c r="BA153" i="6" l="1"/>
  <c r="M110" i="6"/>
  <c r="K111" i="6" s="1"/>
  <c r="AX153" i="6"/>
  <c r="AM140" i="6"/>
  <c r="AI141" i="6" s="1"/>
  <c r="Z39" i="6"/>
  <c r="V40" i="6" s="1"/>
  <c r="AN141" i="6" l="1"/>
  <c r="AA40" i="6"/>
  <c r="Q38" i="6"/>
  <c r="B37" i="6" s="1"/>
  <c r="AY153" i="6"/>
  <c r="AK141" i="6"/>
  <c r="X40" i="6"/>
  <c r="Q40" i="6" s="1"/>
  <c r="L111" i="6" l="1"/>
  <c r="M111" i="6" s="1"/>
  <c r="B40" i="6"/>
  <c r="H110" i="15" s="1"/>
  <c r="S37" i="15" s="1"/>
  <c r="S36" i="15" s="1"/>
  <c r="F42" i="16" s="1"/>
  <c r="AZ153" i="6"/>
  <c r="AV154" i="6" s="1"/>
  <c r="BA154" i="6" s="1"/>
  <c r="AL141" i="6"/>
  <c r="Y40" i="6"/>
  <c r="K112" i="6" l="1"/>
  <c r="L112" i="6" s="1"/>
  <c r="M112" i="6" s="1"/>
  <c r="I113" i="6" s="1"/>
  <c r="Q39" i="6"/>
  <c r="B39" i="6" s="1"/>
  <c r="Z40" i="6"/>
  <c r="V41" i="6" s="1"/>
  <c r="E43" i="16"/>
  <c r="F43" i="16" s="1"/>
  <c r="AK35" i="15"/>
  <c r="S40" i="15"/>
  <c r="S41" i="15" s="1"/>
  <c r="AX154" i="6"/>
  <c r="AY154" i="6" s="1"/>
  <c r="AZ154" i="6" s="1"/>
  <c r="AV155" i="6" s="1"/>
  <c r="BA155" i="6" s="1"/>
  <c r="AM141" i="6"/>
  <c r="AI142" i="6" s="1"/>
  <c r="AN142" i="6" l="1"/>
  <c r="AA41" i="6"/>
  <c r="I114" i="6"/>
  <c r="N113" i="6"/>
  <c r="D112" i="6"/>
  <c r="D111" i="6"/>
  <c r="K113" i="6"/>
  <c r="H113" i="15"/>
  <c r="AL35" i="15"/>
  <c r="AX155" i="6"/>
  <c r="AY155" i="6" s="1"/>
  <c r="AZ155" i="6" s="1"/>
  <c r="AV156" i="6" s="1"/>
  <c r="BA156" i="6" s="1"/>
  <c r="AK142" i="6"/>
  <c r="AL142" i="6" s="1"/>
  <c r="AM142" i="6" s="1"/>
  <c r="AI143" i="6" s="1"/>
  <c r="X41" i="6"/>
  <c r="S40" i="6"/>
  <c r="B36" i="6" s="1"/>
  <c r="AA34" i="15" s="1"/>
  <c r="AN143" i="6" l="1"/>
  <c r="I115" i="6"/>
  <c r="N114" i="6"/>
  <c r="F112" i="6"/>
  <c r="AK36" i="15"/>
  <c r="AL36" i="15" s="1"/>
  <c r="E26" i="16"/>
  <c r="F26" i="16" s="1"/>
  <c r="AX156" i="6"/>
  <c r="AY156" i="6" s="1"/>
  <c r="AZ156" i="6" s="1"/>
  <c r="AV157" i="6" s="1"/>
  <c r="BA157" i="6" s="1"/>
  <c r="AK143" i="6"/>
  <c r="Y41" i="6"/>
  <c r="AL143" i="6" l="1"/>
  <c r="AM143" i="6" s="1"/>
  <c r="AI144" i="6" s="1"/>
  <c r="I116" i="6"/>
  <c r="N115" i="6"/>
  <c r="L113" i="6"/>
  <c r="M113" i="6" s="1"/>
  <c r="K114" i="6" s="1"/>
  <c r="AX157" i="6"/>
  <c r="AY157" i="6" s="1"/>
  <c r="AZ157" i="6" s="1"/>
  <c r="AV158" i="6" s="1"/>
  <c r="BA158" i="6" s="1"/>
  <c r="Z41" i="6"/>
  <c r="V42" i="6" s="1"/>
  <c r="AK144" i="6" l="1"/>
  <c r="AL144" i="6"/>
  <c r="AM144" i="6" s="1"/>
  <c r="AI145" i="6" s="1"/>
  <c r="X42" i="6"/>
  <c r="AA42" i="6"/>
  <c r="I117" i="6"/>
  <c r="N116" i="6"/>
  <c r="L114" i="6"/>
  <c r="M114" i="6" s="1"/>
  <c r="K115" i="6" s="1"/>
  <c r="AX158" i="6"/>
  <c r="AY158" i="6" s="1"/>
  <c r="AZ158" i="6" s="1"/>
  <c r="AV159" i="6" s="1"/>
  <c r="BA159" i="6" s="1"/>
  <c r="AN145" i="6" l="1"/>
  <c r="AK145" i="6"/>
  <c r="AL145" i="6" s="1"/>
  <c r="AM145" i="6" s="1"/>
  <c r="AI146" i="6" s="1"/>
  <c r="AN144" i="6"/>
  <c r="Y42" i="6"/>
  <c r="Z42" i="6" s="1"/>
  <c r="V43" i="6" s="1"/>
  <c r="I118" i="6"/>
  <c r="N117" i="6"/>
  <c r="L115" i="6"/>
  <c r="M115" i="6" s="1"/>
  <c r="K116" i="6" s="1"/>
  <c r="AX159" i="6"/>
  <c r="AY159" i="6" s="1"/>
  <c r="AZ159" i="6" s="1"/>
  <c r="AV160" i="6" s="1"/>
  <c r="BA160" i="6" l="1"/>
  <c r="AQ158" i="6"/>
  <c r="AN146" i="6"/>
  <c r="AK146" i="6"/>
  <c r="AL146" i="6" s="1"/>
  <c r="AM146" i="6" s="1"/>
  <c r="AI147" i="6" s="1"/>
  <c r="X43" i="6"/>
  <c r="AA43" i="6"/>
  <c r="I119" i="6"/>
  <c r="N118" i="6"/>
  <c r="L116" i="6"/>
  <c r="M116" i="6" s="1"/>
  <c r="K117" i="6" s="1"/>
  <c r="AX160" i="6"/>
  <c r="AN147" i="6" l="1"/>
  <c r="AK147" i="6"/>
  <c r="AL147" i="6" s="1"/>
  <c r="AM147" i="6" s="1"/>
  <c r="Y43" i="6"/>
  <c r="Z43" i="6" s="1"/>
  <c r="V44" i="6" s="1"/>
  <c r="I120" i="6"/>
  <c r="N119" i="6"/>
  <c r="L117" i="6"/>
  <c r="M117" i="6" s="1"/>
  <c r="AY160" i="6"/>
  <c r="AZ160" i="6" s="1"/>
  <c r="AV161" i="6" s="1"/>
  <c r="AQ160" i="6"/>
  <c r="BA161" i="6" l="1"/>
  <c r="AI148" i="6"/>
  <c r="AN148" i="6" s="1"/>
  <c r="AK148" i="6"/>
  <c r="AD146" i="6"/>
  <c r="X44" i="6"/>
  <c r="AA44" i="6"/>
  <c r="I121" i="6"/>
  <c r="N120" i="6"/>
  <c r="K118" i="6"/>
  <c r="L118" i="6" s="1"/>
  <c r="M118" i="6" s="1"/>
  <c r="K119" i="6" s="1"/>
  <c r="AQ159" i="6"/>
  <c r="AD148" i="6"/>
  <c r="AL148" i="6" l="1"/>
  <c r="AM148" i="6" s="1"/>
  <c r="AI149" i="6" s="1"/>
  <c r="AN149" i="6" s="1"/>
  <c r="Y44" i="6"/>
  <c r="Z44" i="6" s="1"/>
  <c r="V45" i="6" s="1"/>
  <c r="I122" i="6"/>
  <c r="N121" i="6"/>
  <c r="L119" i="6"/>
  <c r="AX161" i="6"/>
  <c r="AS160" i="6"/>
  <c r="AD147" i="6"/>
  <c r="X45" i="6" l="1"/>
  <c r="AA45" i="6"/>
  <c r="I123" i="6"/>
  <c r="N122" i="6"/>
  <c r="M119" i="6"/>
  <c r="K120" i="6" s="1"/>
  <c r="AY161" i="6"/>
  <c r="AK149" i="6"/>
  <c r="AF148" i="6"/>
  <c r="Y45" i="6" l="1"/>
  <c r="Z45" i="6" s="1"/>
  <c r="V46" i="6" s="1"/>
  <c r="I124" i="6"/>
  <c r="N123" i="6"/>
  <c r="L120" i="6"/>
  <c r="AZ161" i="6"/>
  <c r="AV162" i="6" s="1"/>
  <c r="AL149" i="6"/>
  <c r="BA162" i="6" l="1"/>
  <c r="X46" i="6"/>
  <c r="AA46" i="6"/>
  <c r="N124" i="6"/>
  <c r="D122" i="6"/>
  <c r="M120" i="6"/>
  <c r="K121" i="6" s="1"/>
  <c r="AX162" i="6"/>
  <c r="AM149" i="6"/>
  <c r="AI150" i="6" s="1"/>
  <c r="AN150" i="6" l="1"/>
  <c r="Y46" i="6"/>
  <c r="Z46" i="6" s="1"/>
  <c r="V47" i="6" s="1"/>
  <c r="L121" i="6"/>
  <c r="AY162" i="6"/>
  <c r="AK150" i="6"/>
  <c r="X47" i="6" l="1"/>
  <c r="M121" i="6"/>
  <c r="K122" i="6" s="1"/>
  <c r="AZ162" i="6"/>
  <c r="AV163" i="6" s="1"/>
  <c r="AL150" i="6"/>
  <c r="BA163" i="6" l="1"/>
  <c r="Y47" i="6"/>
  <c r="AA47" i="6"/>
  <c r="L122" i="6"/>
  <c r="AX163" i="6"/>
  <c r="AM150" i="6"/>
  <c r="AI151" i="6" s="1"/>
  <c r="AN151" i="6" l="1"/>
  <c r="Z47" i="6"/>
  <c r="V48" i="6" s="1"/>
  <c r="M122" i="6"/>
  <c r="K123" i="6" s="1"/>
  <c r="AY163" i="6"/>
  <c r="AK151" i="6"/>
  <c r="X48" i="6" l="1"/>
  <c r="AZ163" i="6"/>
  <c r="AV164" i="6" s="1"/>
  <c r="AL151" i="6"/>
  <c r="BA164" i="6" l="1"/>
  <c r="AA48" i="6"/>
  <c r="Y48" i="6"/>
  <c r="L123" i="6"/>
  <c r="M123" i="6" s="1"/>
  <c r="AX164" i="6"/>
  <c r="AM151" i="6"/>
  <c r="AI152" i="6" s="1"/>
  <c r="AN152" i="6" l="1"/>
  <c r="Z48" i="6"/>
  <c r="V49" i="6" s="1"/>
  <c r="K124" i="6"/>
  <c r="L124" i="6" s="1"/>
  <c r="M124" i="6" s="1"/>
  <c r="I125" i="6" s="1"/>
  <c r="AY164" i="6"/>
  <c r="AK152" i="6"/>
  <c r="X49" i="6" l="1"/>
  <c r="I126" i="6"/>
  <c r="N125" i="6"/>
  <c r="D124" i="6"/>
  <c r="D123" i="6"/>
  <c r="K125" i="6"/>
  <c r="AZ164" i="6"/>
  <c r="AV165" i="6" s="1"/>
  <c r="AL152" i="6"/>
  <c r="BA165" i="6" l="1"/>
  <c r="AA49" i="6"/>
  <c r="Y49" i="6"/>
  <c r="I127" i="6"/>
  <c r="N126" i="6"/>
  <c r="F124" i="6"/>
  <c r="AX165" i="6"/>
  <c r="AM152" i="6"/>
  <c r="AI153" i="6" s="1"/>
  <c r="AN153" i="6" l="1"/>
  <c r="Z49" i="6"/>
  <c r="V50" i="6" s="1"/>
  <c r="I128" i="6"/>
  <c r="N127" i="6"/>
  <c r="L125" i="6"/>
  <c r="M125" i="6" s="1"/>
  <c r="K126" i="6" s="1"/>
  <c r="AY165" i="6"/>
  <c r="AK153" i="6"/>
  <c r="X50" i="6" l="1"/>
  <c r="I129" i="6"/>
  <c r="N128" i="6"/>
  <c r="L126" i="6"/>
  <c r="M126" i="6" s="1"/>
  <c r="K127" i="6" s="1"/>
  <c r="AZ165" i="6"/>
  <c r="AV166" i="6" s="1"/>
  <c r="BA166" i="6" s="1"/>
  <c r="AL153" i="6"/>
  <c r="Y50" i="6" l="1"/>
  <c r="AA50" i="6"/>
  <c r="I130" i="6"/>
  <c r="N129" i="6"/>
  <c r="L127" i="6"/>
  <c r="M127" i="6" s="1"/>
  <c r="K128" i="6" s="1"/>
  <c r="AX166" i="6"/>
  <c r="AY166" i="6" s="1"/>
  <c r="AZ166" i="6" s="1"/>
  <c r="AV167" i="6" s="1"/>
  <c r="BA167" i="6" s="1"/>
  <c r="AM153" i="6"/>
  <c r="AI154" i="6" s="1"/>
  <c r="AN154" i="6" l="1"/>
  <c r="Z50" i="6"/>
  <c r="V51" i="6" s="1"/>
  <c r="I131" i="6"/>
  <c r="N130" i="6"/>
  <c r="L128" i="6"/>
  <c r="M128" i="6" s="1"/>
  <c r="K129" i="6" s="1"/>
  <c r="AX167" i="6"/>
  <c r="AY167" i="6" s="1"/>
  <c r="AZ167" i="6" s="1"/>
  <c r="AV168" i="6" s="1"/>
  <c r="BA168" i="6" s="1"/>
  <c r="AK154" i="6"/>
  <c r="AL154" i="6" l="1"/>
  <c r="AM154" i="6" s="1"/>
  <c r="AI155" i="6" s="1"/>
  <c r="X51" i="6"/>
  <c r="AA51" i="6"/>
  <c r="I132" i="6"/>
  <c r="N131" i="6"/>
  <c r="L129" i="6"/>
  <c r="M129" i="6" s="1"/>
  <c r="AX168" i="6"/>
  <c r="AY168" i="6" s="1"/>
  <c r="AZ168" i="6" s="1"/>
  <c r="AV169" i="6" s="1"/>
  <c r="BA169" i="6" s="1"/>
  <c r="AN155" i="6" l="1"/>
  <c r="AK155" i="6"/>
  <c r="Y51" i="6"/>
  <c r="I133" i="6"/>
  <c r="N132" i="6"/>
  <c r="K130" i="6"/>
  <c r="L130" i="6" s="1"/>
  <c r="M130" i="6" s="1"/>
  <c r="K131" i="6" s="1"/>
  <c r="AX169" i="6"/>
  <c r="AY169" i="6" s="1"/>
  <c r="AZ169" i="6" s="1"/>
  <c r="AV170" i="6" s="1"/>
  <c r="BA170" i="6" s="1"/>
  <c r="AL155" i="6" l="1"/>
  <c r="AM155" i="6" s="1"/>
  <c r="Z51" i="6"/>
  <c r="V52" i="6" s="1"/>
  <c r="I134" i="6"/>
  <c r="N133" i="6"/>
  <c r="L131" i="6"/>
  <c r="AX170" i="6"/>
  <c r="AY170" i="6" s="1"/>
  <c r="AZ170" i="6" s="1"/>
  <c r="AV171" i="6" s="1"/>
  <c r="BA171" i="6" s="1"/>
  <c r="AK156" i="6" l="1"/>
  <c r="AI156" i="6"/>
  <c r="AN156" i="6" s="1"/>
  <c r="X52" i="6"/>
  <c r="I135" i="6"/>
  <c r="N134" i="6"/>
  <c r="M131" i="6"/>
  <c r="K132" i="6" s="1"/>
  <c r="AX171" i="6"/>
  <c r="AY171" i="6" s="1"/>
  <c r="AZ171" i="6" s="1"/>
  <c r="AV172" i="6" s="1"/>
  <c r="BA172" i="6" l="1"/>
  <c r="AQ59" i="6" s="1"/>
  <c r="AV173" i="6"/>
  <c r="AQ170" i="6"/>
  <c r="B169" i="6" s="1"/>
  <c r="AL156" i="6"/>
  <c r="AM156" i="6" s="1"/>
  <c r="AI157" i="6" s="1"/>
  <c r="AN157" i="6" s="1"/>
  <c r="Y52" i="6"/>
  <c r="Q52" i="6"/>
  <c r="B52" i="6" s="1"/>
  <c r="K110" i="15" s="1"/>
  <c r="T37" i="15" s="1"/>
  <c r="T36" i="15" s="1"/>
  <c r="H42" i="16" s="1"/>
  <c r="AA52" i="6"/>
  <c r="Q50" i="6"/>
  <c r="B49" i="6" s="1"/>
  <c r="I136" i="6"/>
  <c r="N135" i="6"/>
  <c r="L132" i="6"/>
  <c r="AX172" i="6"/>
  <c r="AK157" i="6" l="1"/>
  <c r="AL157" i="6" s="1"/>
  <c r="AM157" i="6" s="1"/>
  <c r="AI158" i="6" s="1"/>
  <c r="AN158" i="6" s="1"/>
  <c r="G43" i="16"/>
  <c r="H43" i="16" s="1"/>
  <c r="T40" i="15"/>
  <c r="T41" i="15" s="1"/>
  <c r="AN35" i="15"/>
  <c r="AO35" i="15" s="1"/>
  <c r="Z52" i="6"/>
  <c r="V53" i="6" s="1"/>
  <c r="Q51" i="6"/>
  <c r="N136" i="6"/>
  <c r="D23" i="6" s="1"/>
  <c r="I137" i="6"/>
  <c r="D134" i="6"/>
  <c r="M132" i="6"/>
  <c r="K133" i="6" s="1"/>
  <c r="AY172" i="6"/>
  <c r="AZ172" i="6" s="1"/>
  <c r="AQ172" i="6"/>
  <c r="B172" i="6" s="1"/>
  <c r="B51" i="6" l="1"/>
  <c r="K113" i="15" s="1"/>
  <c r="AK158" i="6"/>
  <c r="AL158" i="6"/>
  <c r="AM158" i="6" s="1"/>
  <c r="AI159" i="6" s="1"/>
  <c r="AP35" i="15"/>
  <c r="S52" i="6"/>
  <c r="B48" i="6" s="1"/>
  <c r="AC34" i="15" s="1"/>
  <c r="X53" i="6"/>
  <c r="L133" i="6"/>
  <c r="AQ171" i="6"/>
  <c r="B171" i="6" s="1"/>
  <c r="AS172" i="6"/>
  <c r="B168" i="6" s="1"/>
  <c r="AK159" i="6" l="1"/>
  <c r="AL159" i="6" s="1"/>
  <c r="AM159" i="6" s="1"/>
  <c r="AN159" i="6"/>
  <c r="G26" i="16"/>
  <c r="H26" i="16" s="1"/>
  <c r="AN36" i="15"/>
  <c r="AA53" i="6"/>
  <c r="Y53" i="6"/>
  <c r="M133" i="6"/>
  <c r="K134" i="6" s="1"/>
  <c r="AI160" i="6" l="1"/>
  <c r="AK160" i="6"/>
  <c r="AD160" i="6" s="1"/>
  <c r="B160" i="6" s="1"/>
  <c r="AN160" i="6"/>
  <c r="AD47" i="6" s="1"/>
  <c r="AL160" i="6"/>
  <c r="Z53" i="6"/>
  <c r="V54" i="6" s="1"/>
  <c r="AP36" i="15"/>
  <c r="AO36" i="15"/>
  <c r="L134" i="6"/>
  <c r="AI161" i="6" l="1"/>
  <c r="AD158" i="6"/>
  <c r="B157" i="6" s="1"/>
  <c r="AM160" i="6"/>
  <c r="AF160" i="6" s="1"/>
  <c r="B156" i="6" s="1"/>
  <c r="AD159" i="6"/>
  <c r="B159" i="6" s="1"/>
  <c r="X54" i="6"/>
  <c r="M134" i="6"/>
  <c r="K135" i="6" s="1"/>
  <c r="AA54" i="6" l="1"/>
  <c r="Y54" i="6"/>
  <c r="Z54" i="6" l="1"/>
  <c r="V55" i="6" s="1"/>
  <c r="L135" i="6"/>
  <c r="M135" i="6" s="1"/>
  <c r="X55" i="6" l="1"/>
  <c r="K136" i="6"/>
  <c r="L136" i="6" s="1"/>
  <c r="M136" i="6" s="1"/>
  <c r="AA55" i="6" l="1"/>
  <c r="Y55" i="6"/>
  <c r="D136" i="6"/>
  <c r="D135" i="6"/>
  <c r="F136" i="6"/>
  <c r="Z55" i="6" l="1"/>
  <c r="V56" i="6" s="1"/>
  <c r="X56" i="6" l="1"/>
  <c r="AA56" i="6" l="1"/>
  <c r="Y56" i="6"/>
  <c r="Z56" i="6" l="1"/>
  <c r="V57" i="6" s="1"/>
  <c r="X57" i="6" l="1"/>
  <c r="AA57" i="6" l="1"/>
  <c r="Y57" i="6"/>
  <c r="Z57" i="6" l="1"/>
  <c r="V58" i="6" s="1"/>
  <c r="X58" i="6" l="1"/>
  <c r="AA58" i="6"/>
  <c r="Y58" i="6" l="1"/>
  <c r="Z58" i="6" s="1"/>
  <c r="V59" i="6" s="1"/>
  <c r="X59" i="6" l="1"/>
  <c r="AA59" i="6"/>
  <c r="Y59" i="6" l="1"/>
  <c r="Z59" i="6" s="1"/>
  <c r="V60" i="6" s="1"/>
  <c r="AA60" i="6" l="1"/>
  <c r="X60" i="6"/>
  <c r="Y60" i="6" s="1"/>
  <c r="Z60" i="6" s="1"/>
  <c r="V61" i="6" s="1"/>
  <c r="X61" i="6" l="1"/>
  <c r="AA61" i="6"/>
  <c r="Y61" i="6" l="1"/>
  <c r="Z61" i="6" s="1"/>
  <c r="V62" i="6" s="1"/>
  <c r="X62" i="6" l="1"/>
  <c r="AA62" i="6" l="1"/>
  <c r="Y62" i="6"/>
  <c r="Z62" i="6" s="1"/>
  <c r="X63" i="6" l="1"/>
  <c r="V63" i="6"/>
  <c r="Y63" i="6" l="1"/>
  <c r="Z63" i="6" s="1"/>
  <c r="V64" i="6" s="1"/>
  <c r="AA64" i="6" s="1"/>
  <c r="AA63" i="6"/>
  <c r="X64" i="6" l="1"/>
  <c r="Q64" i="6" s="1"/>
  <c r="B64" i="6" s="1"/>
  <c r="N110" i="15" s="1"/>
  <c r="U37" i="15" s="1"/>
  <c r="U36" i="15" s="1"/>
  <c r="U40" i="15" s="1"/>
  <c r="U41" i="15" s="1"/>
  <c r="Q62" i="6"/>
  <c r="B61" i="6" s="1"/>
  <c r="Y64" i="6" l="1"/>
  <c r="Q63" i="6" s="1"/>
  <c r="B63" i="6" s="1"/>
  <c r="N113" i="15" s="1"/>
  <c r="J42" i="16"/>
  <c r="AQ35" i="15"/>
  <c r="AR35" i="15" s="1"/>
  <c r="Z64" i="6" l="1"/>
  <c r="V65" i="6" s="1"/>
  <c r="AS35" i="15"/>
  <c r="S64" i="6"/>
  <c r="B60" i="6" s="1"/>
  <c r="AE34" i="15" s="1"/>
  <c r="I26" i="16" s="1"/>
  <c r="J26" i="16" s="1"/>
  <c r="X65" i="6"/>
  <c r="Y65" i="6" s="1"/>
  <c r="AA65" i="6"/>
  <c r="AQ36" i="15" l="1"/>
  <c r="AS36" i="15" s="1"/>
  <c r="Z65" i="6"/>
  <c r="V66" i="6" s="1"/>
  <c r="AA66" i="6" s="1"/>
  <c r="AR36" i="15" l="1"/>
  <c r="X66" i="6"/>
  <c r="Y66" i="6" l="1"/>
  <c r="Z66" i="6" l="1"/>
  <c r="V67" i="6" s="1"/>
  <c r="AA67" i="6" s="1"/>
  <c r="X67" i="6" l="1"/>
  <c r="Y67" i="6" l="1"/>
  <c r="Z67" i="6" l="1"/>
  <c r="V68" i="6" s="1"/>
  <c r="AA68" i="6" s="1"/>
  <c r="X68" i="6" l="1"/>
  <c r="Y68" i="6" l="1"/>
  <c r="Z68" i="6" l="1"/>
  <c r="V69" i="6" s="1"/>
  <c r="AA69" i="6" s="1"/>
  <c r="X69" i="6" l="1"/>
  <c r="Y69" i="6" s="1"/>
  <c r="Z69" i="6" s="1"/>
  <c r="X70" i="6" l="1"/>
  <c r="V70" i="6"/>
  <c r="AA70" i="6" l="1"/>
  <c r="Y70" i="6"/>
  <c r="Z70" i="6" s="1"/>
  <c r="X71" i="6" l="1"/>
  <c r="V71" i="6"/>
  <c r="AA71" i="6" l="1"/>
  <c r="Y71" i="6"/>
  <c r="Z71" i="6" l="1"/>
  <c r="X72" i="6" l="1"/>
  <c r="V72" i="6"/>
  <c r="Y72" i="6" l="1"/>
  <c r="AA72" i="6"/>
  <c r="Z72" i="6" l="1"/>
  <c r="X73" i="6" l="1"/>
  <c r="V73" i="6"/>
  <c r="AA73" i="6" l="1"/>
  <c r="Y73" i="6"/>
  <c r="Z73" i="6" l="1"/>
  <c r="X74" i="6" l="1"/>
  <c r="V74" i="6"/>
  <c r="Y74" i="6" l="1"/>
  <c r="AA74" i="6"/>
  <c r="Z74" i="6" l="1"/>
  <c r="X75" i="6" l="1"/>
  <c r="V75" i="6"/>
  <c r="AA75" i="6" s="1"/>
  <c r="Y75" i="6" l="1"/>
  <c r="Z75" i="6" s="1"/>
  <c r="X76" i="6" l="1"/>
  <c r="Q76" i="6" s="1"/>
  <c r="B76" i="6" s="1"/>
  <c r="V76" i="6"/>
  <c r="AA76" i="6" l="1"/>
  <c r="Y76" i="6"/>
  <c r="Q74" i="6"/>
  <c r="B73" i="6" s="1"/>
  <c r="Z76" i="6" l="1"/>
  <c r="Q75" i="6"/>
  <c r="B75" i="6" s="1"/>
  <c r="V77" i="6" l="1"/>
  <c r="X77" i="6"/>
  <c r="S76" i="6"/>
  <c r="B72" i="6" s="1"/>
  <c r="AA77" i="6" l="1"/>
  <c r="Y77" i="6"/>
  <c r="Z77" i="6" l="1"/>
  <c r="V78" i="6" l="1"/>
  <c r="X78" i="6"/>
  <c r="AA78" i="6" l="1"/>
  <c r="Y78" i="6"/>
  <c r="Z78" i="6" l="1"/>
  <c r="V79" i="6" l="1"/>
  <c r="X79" i="6"/>
  <c r="AA79" i="6" l="1"/>
  <c r="Y79" i="6"/>
  <c r="Z79" i="6" l="1"/>
  <c r="V80" i="6" l="1"/>
  <c r="X80" i="6"/>
  <c r="AA80" i="6" l="1"/>
  <c r="Y80" i="6"/>
  <c r="Z80" i="6" l="1"/>
  <c r="V81" i="6" l="1"/>
  <c r="X81" i="6"/>
  <c r="Y81" i="6" l="1"/>
  <c r="Z81" i="6" s="1"/>
  <c r="AA81" i="6"/>
  <c r="X82" i="6" l="1"/>
  <c r="V82" i="6"/>
  <c r="AA82" i="6" s="1"/>
  <c r="Y82" i="6" l="1"/>
  <c r="Z82" i="6" s="1"/>
  <c r="X83" i="6" l="1"/>
  <c r="V83" i="6"/>
  <c r="AA83" i="6" s="1"/>
  <c r="Y83" i="6" l="1"/>
  <c r="Z83" i="6" s="1"/>
  <c r="X84" i="6" l="1"/>
  <c r="V84" i="6"/>
  <c r="AA84" i="6" s="1"/>
  <c r="Y84" i="6" l="1"/>
  <c r="Z84" i="6" s="1"/>
  <c r="X85" i="6" l="1"/>
  <c r="V85" i="6"/>
  <c r="AA85" i="6" s="1"/>
  <c r="Y85" i="6" l="1"/>
  <c r="Z85" i="6" s="1"/>
  <c r="X86" i="6" l="1"/>
  <c r="V86" i="6"/>
  <c r="AA86" i="6" s="1"/>
  <c r="Y86" i="6" l="1"/>
  <c r="Z86" i="6" s="1"/>
  <c r="X87" i="6" s="1"/>
  <c r="K25" i="15"/>
  <c r="K75" i="15" s="1"/>
  <c r="K82" i="15" s="1"/>
  <c r="V87" i="6" l="1"/>
  <c r="AA87" i="6" s="1"/>
  <c r="Y87" i="6" l="1"/>
  <c r="Z87" i="6" s="1"/>
  <c r="X88" i="6" s="1"/>
  <c r="Q88" i="6" s="1"/>
  <c r="B88" i="6" s="1"/>
  <c r="V88" i="6" l="1"/>
  <c r="AA88" i="6" s="1"/>
  <c r="Q86" i="6" l="1"/>
  <c r="B85" i="6" s="1"/>
  <c r="Y88" i="6"/>
  <c r="Z88" i="6" s="1"/>
  <c r="Q87" i="6" l="1"/>
  <c r="B87" i="6" s="1"/>
  <c r="V89" i="6"/>
  <c r="X89" i="6"/>
  <c r="S88" i="6"/>
  <c r="B84" i="6" s="1"/>
  <c r="AA89" i="6" l="1"/>
  <c r="Y89" i="6"/>
  <c r="Z89" i="6" l="1"/>
  <c r="V90" i="6" l="1"/>
  <c r="X90" i="6"/>
  <c r="AA90" i="6" l="1"/>
  <c r="Y90" i="6"/>
  <c r="AE36" i="15"/>
  <c r="Z90" i="6" l="1"/>
  <c r="V91" i="6" l="1"/>
  <c r="X91" i="6"/>
  <c r="AA91" i="6" l="1"/>
  <c r="Y91" i="6"/>
  <c r="Z91" i="6" l="1"/>
  <c r="V92" i="6" l="1"/>
  <c r="X92" i="6"/>
  <c r="AA92" i="6" l="1"/>
  <c r="Y92" i="6"/>
  <c r="Z92" i="6" l="1"/>
  <c r="V93" i="6" l="1"/>
  <c r="X93" i="6"/>
  <c r="Y93" i="6" l="1"/>
  <c r="AA93" i="6"/>
  <c r="Z93" i="6" l="1"/>
  <c r="X94" i="6" l="1"/>
  <c r="V94" i="6"/>
  <c r="AA94" i="6" s="1"/>
  <c r="Y94" i="6" l="1"/>
  <c r="Z94" i="6" s="1"/>
  <c r="X95" i="6" l="1"/>
  <c r="V95" i="6"/>
  <c r="AA95" i="6" s="1"/>
  <c r="Y95" i="6" l="1"/>
  <c r="Z95" i="6" s="1"/>
  <c r="X96" i="6" l="1"/>
  <c r="V96" i="6"/>
  <c r="AA96" i="6" s="1"/>
  <c r="Y96" i="6" l="1"/>
  <c r="Z96" i="6" s="1"/>
  <c r="X97" i="6" l="1"/>
  <c r="V97" i="6"/>
  <c r="AA97" i="6" s="1"/>
  <c r="Y97" i="6" l="1"/>
  <c r="Z97" i="6" s="1"/>
  <c r="X98" i="6" l="1"/>
  <c r="V98" i="6"/>
  <c r="AA98" i="6" s="1"/>
  <c r="Y98" i="6" l="1"/>
  <c r="Z98" i="6" s="1"/>
  <c r="X99" i="6" l="1"/>
  <c r="V99" i="6"/>
  <c r="AA99" i="6" s="1"/>
  <c r="AC36" i="15"/>
  <c r="Y99" i="6" l="1"/>
  <c r="Z99" i="6" s="1"/>
  <c r="AA33" i="15"/>
  <c r="AK33" i="15" s="1"/>
  <c r="X100" i="6" l="1"/>
  <c r="Q100" i="6" s="1"/>
  <c r="B100" i="6" s="1"/>
  <c r="V100" i="6"/>
  <c r="AL33" i="15"/>
  <c r="AA100" i="6" l="1"/>
  <c r="Y100" i="6"/>
  <c r="Q98" i="6"/>
  <c r="B97" i="6" s="1"/>
  <c r="AC33" i="15"/>
  <c r="AN33" i="15" s="1"/>
  <c r="Z100" i="6" l="1"/>
  <c r="Q99" i="6"/>
  <c r="B99" i="6" s="1"/>
  <c r="AP33" i="15"/>
  <c r="AO33" i="15"/>
  <c r="V101" i="6" l="1"/>
  <c r="X101" i="6"/>
  <c r="S100" i="6"/>
  <c r="B96" i="6" s="1"/>
  <c r="AE33" i="15"/>
  <c r="AQ33" i="15" s="1"/>
  <c r="AA101" i="6" l="1"/>
  <c r="Y101" i="6"/>
  <c r="AR33" i="15"/>
  <c r="AS33" i="15"/>
  <c r="Z101" i="6" l="1"/>
  <c r="E82" i="15"/>
  <c r="Y38" i="15"/>
  <c r="C26" i="16" s="1"/>
  <c r="D26" i="16" s="1"/>
  <c r="V102" i="6" l="1"/>
  <c r="X102" i="6"/>
  <c r="Y36" i="15"/>
  <c r="AI33" i="15" s="1"/>
  <c r="E111" i="15"/>
  <c r="AA102" i="6" l="1"/>
  <c r="Y102" i="6"/>
  <c r="R38" i="15"/>
  <c r="R36" i="15" s="1"/>
  <c r="E121" i="15"/>
  <c r="E123" i="15" s="1"/>
  <c r="E124" i="15" s="1"/>
  <c r="Y19" i="15" s="1"/>
  <c r="Y16" i="15" s="1"/>
  <c r="C25" i="16" s="1"/>
  <c r="D25" i="16" s="1"/>
  <c r="AJ33" i="15"/>
  <c r="AM33" i="15"/>
  <c r="Z102" i="6" l="1"/>
  <c r="AI35" i="15"/>
  <c r="AJ35" i="15" s="1"/>
  <c r="D42" i="16"/>
  <c r="AI40" i="15"/>
  <c r="AJ40" i="15" s="1"/>
  <c r="AI36" i="15"/>
  <c r="AJ36" i="15" s="1"/>
  <c r="AI41" i="15"/>
  <c r="AJ41" i="15" s="1"/>
  <c r="R40" i="15"/>
  <c r="R41" i="15" s="1"/>
  <c r="R43" i="15" s="1"/>
  <c r="Y32" i="15" s="1"/>
  <c r="Y27" i="15" s="1"/>
  <c r="Y23" i="15"/>
  <c r="AI28" i="15"/>
  <c r="AJ28" i="15" s="1"/>
  <c r="AI39" i="15"/>
  <c r="AJ39" i="15" s="1"/>
  <c r="AI42" i="15"/>
  <c r="V103" i="6" l="1"/>
  <c r="X103" i="6"/>
  <c r="AM35" i="15"/>
  <c r="C43" i="16"/>
  <c r="D43" i="16" s="1"/>
  <c r="X16" i="15"/>
  <c r="C6" i="16"/>
  <c r="D6" i="16" s="1"/>
  <c r="AM36" i="15"/>
  <c r="AI16" i="15"/>
  <c r="AJ16" i="15" s="1"/>
  <c r="AA30" i="15"/>
  <c r="AI34" i="15"/>
  <c r="AJ34" i="15" s="1"/>
  <c r="AA31" i="15"/>
  <c r="S42" i="15"/>
  <c r="AI12" i="15"/>
  <c r="AJ12" i="15" s="1"/>
  <c r="AI44" i="15"/>
  <c r="AJ44" i="15" s="1"/>
  <c r="AJ42" i="15"/>
  <c r="Y41" i="15"/>
  <c r="AI10" i="15"/>
  <c r="AJ10" i="15" s="1"/>
  <c r="AD12" i="15"/>
  <c r="AB12" i="15"/>
  <c r="AI9" i="15"/>
  <c r="AJ9" i="15" s="1"/>
  <c r="AB11" i="15"/>
  <c r="X18" i="15"/>
  <c r="C13" i="16" s="1"/>
  <c r="X12" i="15"/>
  <c r="X11" i="15"/>
  <c r="X9" i="15"/>
  <c r="C10" i="16" s="1"/>
  <c r="Z12" i="15"/>
  <c r="AI26" i="15"/>
  <c r="AJ26" i="15" s="1"/>
  <c r="X17" i="15"/>
  <c r="C12" i="16" s="1"/>
  <c r="AD11" i="15"/>
  <c r="Z11" i="15"/>
  <c r="X10" i="15"/>
  <c r="AI32" i="15"/>
  <c r="AJ32" i="15" s="1"/>
  <c r="X19" i="15"/>
  <c r="C14" i="16" s="1"/>
  <c r="AI11" i="15"/>
  <c r="AJ11" i="15" s="1"/>
  <c r="AA103" i="6" l="1"/>
  <c r="Y103" i="6"/>
  <c r="C11" i="16"/>
  <c r="S43" i="15"/>
  <c r="AA32" i="15" s="1"/>
  <c r="AC30" i="15" s="1"/>
  <c r="F44" i="16"/>
  <c r="C45" i="16"/>
  <c r="D45" i="16" s="1"/>
  <c r="H119" i="15"/>
  <c r="X33" i="15"/>
  <c r="C17" i="16" s="1"/>
  <c r="X39" i="15"/>
  <c r="C23" i="16" s="1"/>
  <c r="X38" i="15"/>
  <c r="C22" i="16" s="1"/>
  <c r="X29" i="15"/>
  <c r="X35" i="15"/>
  <c r="C19" i="16" s="1"/>
  <c r="X34" i="15"/>
  <c r="C18" i="16" s="1"/>
  <c r="X40" i="15"/>
  <c r="X37" i="15"/>
  <c r="C21" i="16" s="1"/>
  <c r="X30" i="15"/>
  <c r="X28" i="15"/>
  <c r="X31" i="15"/>
  <c r="X36" i="15"/>
  <c r="C20" i="16" s="1"/>
  <c r="X32" i="15"/>
  <c r="X27" i="15"/>
  <c r="C16" i="16" s="1"/>
  <c r="Y43" i="15"/>
  <c r="J35" i="16" l="1"/>
  <c r="H121" i="15"/>
  <c r="Z103" i="6"/>
  <c r="AC31" i="15"/>
  <c r="T42" i="15"/>
  <c r="K119" i="15" s="1"/>
  <c r="K121" i="15" s="1"/>
  <c r="K123" i="15" s="1"/>
  <c r="AK12" i="15"/>
  <c r="AM12" i="15" s="1"/>
  <c r="AA27" i="15"/>
  <c r="AA41" i="15" s="1"/>
  <c r="Z27" i="15" s="1"/>
  <c r="E16" i="16" s="1"/>
  <c r="E45" i="16"/>
  <c r="F45" i="16" s="1"/>
  <c r="AK16" i="15"/>
  <c r="AM16" i="15" s="1"/>
  <c r="AK34" i="15"/>
  <c r="AM34" i="15" s="1"/>
  <c r="H123" i="15" l="1"/>
  <c r="H124" i="15" s="1"/>
  <c r="AA19" i="15" s="1"/>
  <c r="V104" i="6"/>
  <c r="X104" i="6"/>
  <c r="H44" i="16"/>
  <c r="AL12" i="15"/>
  <c r="AK10" i="15"/>
  <c r="AL10" i="15" s="1"/>
  <c r="T43" i="15"/>
  <c r="AN34" i="15" s="1"/>
  <c r="AO34" i="15" s="1"/>
  <c r="I36" i="16"/>
  <c r="J36" i="16" s="1"/>
  <c r="AL16" i="15"/>
  <c r="AL34" i="15"/>
  <c r="Z34" i="15"/>
  <c r="E18" i="16" s="1"/>
  <c r="Z40" i="15"/>
  <c r="Z39" i="15"/>
  <c r="E23" i="16" s="1"/>
  <c r="Z35" i="15"/>
  <c r="E19" i="16" s="1"/>
  <c r="Z29" i="15"/>
  <c r="Z38" i="15"/>
  <c r="E22" i="16" s="1"/>
  <c r="Z28" i="15"/>
  <c r="Z36" i="15"/>
  <c r="E20" i="16" s="1"/>
  <c r="Z33" i="15"/>
  <c r="E17" i="16" s="1"/>
  <c r="Z37" i="15"/>
  <c r="E21" i="16" s="1"/>
  <c r="Z30" i="15"/>
  <c r="Z31" i="15"/>
  <c r="Z32" i="15"/>
  <c r="AK40" i="15" l="1"/>
  <c r="AM40" i="15" s="1"/>
  <c r="AK41" i="15"/>
  <c r="AM41" i="15" s="1"/>
  <c r="AA16" i="15"/>
  <c r="K124" i="15"/>
  <c r="AC19" i="15" s="1"/>
  <c r="AA104" i="6"/>
  <c r="Y104" i="6"/>
  <c r="AM10" i="15"/>
  <c r="G45" i="16"/>
  <c r="H45" i="16" s="1"/>
  <c r="U42" i="15"/>
  <c r="AC32" i="15"/>
  <c r="AN12" i="15"/>
  <c r="AN16" i="15"/>
  <c r="I40" i="16"/>
  <c r="J40" i="16" s="1"/>
  <c r="AP34" i="15"/>
  <c r="AN41" i="15" l="1"/>
  <c r="AN40" i="15"/>
  <c r="AC16" i="15"/>
  <c r="AK42" i="15"/>
  <c r="AM42" i="15" s="1"/>
  <c r="AK28" i="15"/>
  <c r="AK39" i="15"/>
  <c r="AM39" i="15" s="1"/>
  <c r="E25" i="16"/>
  <c r="F25" i="16" s="1"/>
  <c r="AA23" i="15"/>
  <c r="AL41" i="15"/>
  <c r="AL40" i="15"/>
  <c r="Z104" i="6"/>
  <c r="AP16" i="15"/>
  <c r="AO16" i="15"/>
  <c r="AO12" i="15"/>
  <c r="AP12" i="15"/>
  <c r="AC27" i="15"/>
  <c r="AE30" i="15"/>
  <c r="AE31" i="15"/>
  <c r="J44" i="16"/>
  <c r="N119" i="15"/>
  <c r="N121" i="15" s="1"/>
  <c r="N123" i="15" s="1"/>
  <c r="N124" i="15" s="1"/>
  <c r="AE19" i="15" s="1"/>
  <c r="U43" i="15"/>
  <c r="I43" i="16"/>
  <c r="J43" i="16" s="1"/>
  <c r="AL39" i="15" l="1"/>
  <c r="AK43" i="15"/>
  <c r="AM43" i="15" s="1"/>
  <c r="AK44" i="15"/>
  <c r="AM44" i="15" s="1"/>
  <c r="AL42" i="15"/>
  <c r="Z9" i="15"/>
  <c r="E10" i="16" s="1"/>
  <c r="E6" i="16"/>
  <c r="F6" i="16" s="1"/>
  <c r="Z18" i="15"/>
  <c r="E13" i="16" s="1"/>
  <c r="Z19" i="15"/>
  <c r="E14" i="16" s="1"/>
  <c r="AK11" i="15"/>
  <c r="AK32" i="15"/>
  <c r="AK26" i="15"/>
  <c r="Z10" i="15"/>
  <c r="Z17" i="15"/>
  <c r="E12" i="16" s="1"/>
  <c r="AA43" i="15"/>
  <c r="AK9" i="15"/>
  <c r="AM28" i="15"/>
  <c r="AL28" i="15"/>
  <c r="Z16" i="15"/>
  <c r="E11" i="16" s="1"/>
  <c r="AP40" i="15"/>
  <c r="AO40" i="15"/>
  <c r="G25" i="16"/>
  <c r="H25" i="16" s="1"/>
  <c r="AN39" i="15"/>
  <c r="AN42" i="15"/>
  <c r="AN28" i="15"/>
  <c r="AC23" i="15"/>
  <c r="AB16" i="15" s="1"/>
  <c r="G11" i="16" s="1"/>
  <c r="AP41" i="15"/>
  <c r="AO41" i="15"/>
  <c r="V105" i="6"/>
  <c r="X105" i="6"/>
  <c r="AN10" i="15"/>
  <c r="AC41" i="15"/>
  <c r="AQ12" i="15"/>
  <c r="AQ16" i="15"/>
  <c r="AE32" i="15"/>
  <c r="AE27" i="15" s="1"/>
  <c r="AQ34" i="15"/>
  <c r="AQ40" i="15"/>
  <c r="AQ41" i="15"/>
  <c r="AE16" i="15"/>
  <c r="I45" i="16"/>
  <c r="J45" i="16" s="1"/>
  <c r="AO39" i="15" l="1"/>
  <c r="AP39" i="15"/>
  <c r="AL26" i="15"/>
  <c r="AM26" i="15"/>
  <c r="AL32" i="15"/>
  <c r="AM32" i="15"/>
  <c r="AL44" i="15"/>
  <c r="AN26" i="15"/>
  <c r="AN9" i="15"/>
  <c r="AB19" i="15"/>
  <c r="G14" i="16" s="1"/>
  <c r="AB9" i="15"/>
  <c r="G10" i="16" s="1"/>
  <c r="G6" i="16"/>
  <c r="H6" i="16" s="1"/>
  <c r="AN32" i="15"/>
  <c r="AN11" i="15"/>
  <c r="AB18" i="15"/>
  <c r="G13" i="16" s="1"/>
  <c r="AB10" i="15"/>
  <c r="AB17" i="15"/>
  <c r="G12" i="16" s="1"/>
  <c r="AL11" i="15"/>
  <c r="AM11" i="15"/>
  <c r="AL43" i="15"/>
  <c r="AP28" i="15"/>
  <c r="AO28" i="15"/>
  <c r="AN43" i="15"/>
  <c r="AN44" i="15"/>
  <c r="AP42" i="15"/>
  <c r="AO42" i="15"/>
  <c r="AL9" i="15"/>
  <c r="AM9" i="15"/>
  <c r="Y105" i="6"/>
  <c r="AA105" i="6"/>
  <c r="I25" i="16"/>
  <c r="J25" i="16" s="1"/>
  <c r="AQ28" i="15"/>
  <c r="AE23" i="15"/>
  <c r="AQ42" i="15"/>
  <c r="AQ39" i="15"/>
  <c r="AR41" i="15"/>
  <c r="AS41" i="15"/>
  <c r="AS40" i="15"/>
  <c r="AR40" i="15"/>
  <c r="AS34" i="15"/>
  <c r="AR34" i="15"/>
  <c r="AE41" i="15"/>
  <c r="AQ10" i="15"/>
  <c r="AS12" i="15"/>
  <c r="AR12" i="15"/>
  <c r="AB27" i="15"/>
  <c r="G16" i="16" s="1"/>
  <c r="AB34" i="15"/>
  <c r="G18" i="16" s="1"/>
  <c r="AB38" i="15"/>
  <c r="G22" i="16" s="1"/>
  <c r="AB33" i="15"/>
  <c r="G17" i="16" s="1"/>
  <c r="AB29" i="15"/>
  <c r="AB36" i="15"/>
  <c r="G20" i="16" s="1"/>
  <c r="AB39" i="15"/>
  <c r="G23" i="16" s="1"/>
  <c r="AB30" i="15"/>
  <c r="AB31" i="15"/>
  <c r="AB28" i="15"/>
  <c r="AB32" i="15"/>
  <c r="AB35" i="15"/>
  <c r="G19" i="16" s="1"/>
  <c r="AB40" i="15"/>
  <c r="AB37" i="15"/>
  <c r="G21" i="16" s="1"/>
  <c r="AC43" i="15"/>
  <c r="AO10" i="15"/>
  <c r="AP10" i="15"/>
  <c r="AR16" i="15"/>
  <c r="AS16" i="15"/>
  <c r="AO26" i="15" l="1"/>
  <c r="AP26" i="15"/>
  <c r="AO11" i="15"/>
  <c r="AP11" i="15"/>
  <c r="AP43" i="15"/>
  <c r="AO43" i="15"/>
  <c r="AP32" i="15"/>
  <c r="AO32" i="15"/>
  <c r="AO44" i="15"/>
  <c r="AP44" i="15"/>
  <c r="AO9" i="15"/>
  <c r="AP9" i="15"/>
  <c r="Z105" i="6"/>
  <c r="AS10" i="15"/>
  <c r="AR10" i="15"/>
  <c r="AR39" i="15"/>
  <c r="AS39" i="15"/>
  <c r="AD32" i="15"/>
  <c r="AD28" i="15"/>
  <c r="AD34" i="15"/>
  <c r="I18" i="16" s="1"/>
  <c r="AD39" i="15"/>
  <c r="I23" i="16" s="1"/>
  <c r="AD33" i="15"/>
  <c r="I17" i="16" s="1"/>
  <c r="AD36" i="15"/>
  <c r="I20" i="16" s="1"/>
  <c r="AD40" i="15"/>
  <c r="AD29" i="15"/>
  <c r="AD37" i="15"/>
  <c r="I21" i="16" s="1"/>
  <c r="AD38" i="15"/>
  <c r="I22" i="16" s="1"/>
  <c r="AD31" i="15"/>
  <c r="AD35" i="15"/>
  <c r="I19" i="16" s="1"/>
  <c r="AD30" i="15"/>
  <c r="AD27" i="15"/>
  <c r="I16" i="16" s="1"/>
  <c r="AR42" i="15"/>
  <c r="AS42" i="15"/>
  <c r="AQ44" i="15"/>
  <c r="AQ43" i="15"/>
  <c r="I6" i="16"/>
  <c r="J6" i="16" s="1"/>
  <c r="AD18" i="15"/>
  <c r="I13" i="16" s="1"/>
  <c r="AE43" i="15"/>
  <c r="AD10" i="15"/>
  <c r="AD9" i="15"/>
  <c r="I10" i="16" s="1"/>
  <c r="AD19" i="15"/>
  <c r="I14" i="16" s="1"/>
  <c r="AD16" i="15"/>
  <c r="I11" i="16" s="1"/>
  <c r="AQ32" i="15"/>
  <c r="AD17" i="15"/>
  <c r="I12" i="16" s="1"/>
  <c r="AQ9" i="15"/>
  <c r="AQ26" i="15"/>
  <c r="AQ11" i="15"/>
  <c r="AS28" i="15"/>
  <c r="AR28" i="15"/>
  <c r="X106" i="6" l="1"/>
  <c r="V106" i="6"/>
  <c r="AS43" i="15"/>
  <c r="AR43" i="15"/>
  <c r="AR32" i="15"/>
  <c r="AS32" i="15"/>
  <c r="AR9" i="15"/>
  <c r="AS9" i="15"/>
  <c r="AS44" i="15"/>
  <c r="AR44" i="15"/>
  <c r="AR11" i="15"/>
  <c r="AS11" i="15"/>
  <c r="AS26" i="15"/>
  <c r="AR26" i="15"/>
  <c r="AA106" i="6" l="1"/>
  <c r="Y106" i="6"/>
  <c r="Z106" i="6" s="1"/>
  <c r="X107" i="6" l="1"/>
  <c r="V107" i="6"/>
  <c r="AA107" i="6" l="1"/>
  <c r="Y107" i="6"/>
  <c r="Z107" i="6" s="1"/>
  <c r="X108" i="6" l="1"/>
  <c r="V108" i="6"/>
  <c r="AA108" i="6" l="1"/>
  <c r="Y108" i="6"/>
  <c r="Z108" i="6" s="1"/>
  <c r="X109" i="6" l="1"/>
  <c r="V109" i="6"/>
  <c r="AA109" i="6" s="1"/>
  <c r="Y109" i="6" l="1"/>
  <c r="Z109" i="6" s="1"/>
  <c r="X110" i="6" s="1"/>
  <c r="V110" i="6" l="1"/>
  <c r="AA110" i="6" s="1"/>
  <c r="Y110" i="6" l="1"/>
  <c r="Z110" i="6" s="1"/>
  <c r="X111" i="6" s="1"/>
  <c r="V111" i="6" l="1"/>
  <c r="AA111" i="6" s="1"/>
  <c r="Y111" i="6" l="1"/>
  <c r="Z111" i="6" s="1"/>
  <c r="X112" i="6"/>
  <c r="Q112" i="6" s="1"/>
  <c r="B112" i="6" s="1"/>
  <c r="V112" i="6"/>
  <c r="AA112" i="6" l="1"/>
  <c r="Y112" i="6"/>
  <c r="Q110" i="6"/>
  <c r="B109" i="6" s="1"/>
  <c r="Q111" i="6" l="1"/>
  <c r="B111" i="6" s="1"/>
  <c r="Z112" i="6"/>
  <c r="V113" i="6" l="1"/>
  <c r="S112" i="6"/>
  <c r="B108" i="6" s="1"/>
  <c r="X113" i="6"/>
  <c r="AA113" i="6" l="1"/>
  <c r="Y113" i="6"/>
  <c r="Z113" i="6" l="1"/>
  <c r="V114" i="6" l="1"/>
  <c r="X114" i="6"/>
  <c r="Y114" i="6" l="1"/>
  <c r="AA114" i="6"/>
  <c r="Z114" i="6" l="1"/>
  <c r="V115" i="6" l="1"/>
  <c r="X115" i="6"/>
  <c r="Y115" i="6" l="1"/>
  <c r="Z115" i="6" s="1"/>
  <c r="AA115" i="6"/>
  <c r="V116" i="6" l="1"/>
  <c r="X116" i="6"/>
  <c r="Y116" i="6" l="1"/>
  <c r="AA116" i="6"/>
  <c r="Z116" i="6" l="1"/>
  <c r="V117" i="6" l="1"/>
  <c r="X117" i="6"/>
  <c r="Y117" i="6" l="1"/>
  <c r="Z117" i="6" s="1"/>
  <c r="X118" i="6"/>
  <c r="V118" i="6"/>
  <c r="AA118" i="6" s="1"/>
  <c r="AA117" i="6"/>
  <c r="Y118" i="6" l="1"/>
  <c r="Z118" i="6" s="1"/>
  <c r="X119" i="6" l="1"/>
  <c r="V119" i="6"/>
  <c r="AA119" i="6" s="1"/>
  <c r="Y119" i="6" l="1"/>
  <c r="Z119" i="6" s="1"/>
  <c r="X120" i="6" l="1"/>
  <c r="V120" i="6"/>
  <c r="AA120" i="6" l="1"/>
  <c r="Y120" i="6"/>
  <c r="Z120" i="6" s="1"/>
  <c r="X121" i="6" l="1"/>
  <c r="V121" i="6"/>
  <c r="AA121" i="6" s="1"/>
  <c r="Y121" i="6" l="1"/>
  <c r="Z121" i="6" s="1"/>
  <c r="X122" i="6" l="1"/>
  <c r="V122" i="6"/>
  <c r="AA122" i="6" l="1"/>
  <c r="Y122" i="6"/>
  <c r="Z122" i="6" s="1"/>
  <c r="X123" i="6" l="1"/>
  <c r="V123" i="6"/>
  <c r="AA123" i="6" s="1"/>
  <c r="Y123" i="6" l="1"/>
  <c r="Z123" i="6" s="1"/>
  <c r="V124" i="6" s="1"/>
  <c r="X124" i="6" l="1"/>
  <c r="Q124" i="6" s="1"/>
  <c r="B124" i="6" s="1"/>
  <c r="AA124" i="6"/>
  <c r="Q122" i="6"/>
  <c r="B121" i="6" s="1"/>
  <c r="Y124" i="6" l="1"/>
  <c r="Z124" i="6" s="1"/>
  <c r="Q123" i="6"/>
  <c r="B123" i="6" s="1"/>
  <c r="V125" i="6" l="1"/>
  <c r="S124" i="6"/>
  <c r="B120" i="6" s="1"/>
  <c r="X125" i="6"/>
  <c r="AA125" i="6" l="1"/>
  <c r="Y125" i="6"/>
  <c r="Z125" i="6" l="1"/>
  <c r="V126" i="6" l="1"/>
  <c r="X126" i="6"/>
  <c r="Y126" i="6" l="1"/>
  <c r="AA126" i="6"/>
  <c r="Z126" i="6" l="1"/>
  <c r="V127" i="6" l="1"/>
  <c r="X127" i="6"/>
  <c r="AA127" i="6" l="1"/>
  <c r="Y127" i="6"/>
  <c r="Z127" i="6" l="1"/>
  <c r="V128" i="6" l="1"/>
  <c r="X128" i="6"/>
  <c r="Y128" i="6" l="1"/>
  <c r="Z128" i="6" s="1"/>
  <c r="X129" i="6" s="1"/>
  <c r="AA128" i="6"/>
  <c r="V129" i="6" l="1"/>
  <c r="AA129" i="6" s="1"/>
  <c r="Y129" i="6" l="1"/>
  <c r="Z129" i="6" s="1"/>
  <c r="X130" i="6" s="1"/>
  <c r="V130" i="6"/>
  <c r="Y130" i="6" s="1"/>
  <c r="Z130" i="6" s="1"/>
  <c r="AA130" i="6" l="1"/>
  <c r="X131" i="6"/>
  <c r="V131" i="6"/>
  <c r="AA131" i="6" s="1"/>
  <c r="Y131" i="6" l="1"/>
  <c r="Z131" i="6" s="1"/>
  <c r="X132" i="6" l="1"/>
  <c r="V132" i="6"/>
  <c r="AA132" i="6" s="1"/>
  <c r="Y132" i="6" l="1"/>
  <c r="Z132" i="6" s="1"/>
  <c r="X133" i="6" l="1"/>
  <c r="V133" i="6"/>
  <c r="AA133" i="6" l="1"/>
  <c r="Y133" i="6"/>
  <c r="Z133" i="6" s="1"/>
  <c r="X134" i="6" l="1"/>
  <c r="V134" i="6"/>
  <c r="AA134" i="6" l="1"/>
  <c r="Y134" i="6"/>
  <c r="Z134" i="6" s="1"/>
  <c r="X135" i="6" l="1"/>
  <c r="V135" i="6"/>
  <c r="Y135" i="6" l="1"/>
  <c r="Z135" i="6" s="1"/>
  <c r="AA135" i="6"/>
  <c r="X136" i="6" l="1"/>
  <c r="Q136" i="6" s="1"/>
  <c r="B136" i="6" s="1"/>
  <c r="V136" i="6"/>
  <c r="AA136" i="6" l="1"/>
  <c r="Y136" i="6"/>
  <c r="Q134" i="6"/>
  <c r="B133" i="6" s="1"/>
  <c r="Q135" i="6" l="1"/>
  <c r="B135" i="6" s="1"/>
  <c r="Z136" i="6"/>
  <c r="V137" i="6" l="1"/>
  <c r="X137" i="6"/>
  <c r="S136" i="6"/>
  <c r="B132" i="6" s="1"/>
  <c r="AA137" i="6" l="1"/>
  <c r="Y137" i="6"/>
  <c r="Z137" i="6" l="1"/>
  <c r="V138" i="6" l="1"/>
  <c r="X138" i="6"/>
  <c r="AA138" i="6" l="1"/>
  <c r="Y138" i="6"/>
  <c r="Z138" i="6" l="1"/>
  <c r="V139" i="6" l="1"/>
  <c r="X139" i="6"/>
  <c r="AA139" i="6" l="1"/>
  <c r="Y139" i="6"/>
  <c r="Z139" i="6" l="1"/>
  <c r="V140" i="6" l="1"/>
  <c r="X140" i="6"/>
  <c r="AA140" i="6" l="1"/>
  <c r="Y140" i="6"/>
  <c r="Z140" i="6" l="1"/>
  <c r="V141" i="6" l="1"/>
  <c r="X141" i="6"/>
  <c r="Y141" i="6" l="1"/>
  <c r="Z141" i="6" s="1"/>
  <c r="X142" i="6" s="1"/>
  <c r="AA141" i="6"/>
  <c r="V142" i="6" l="1"/>
  <c r="AA142" i="6" s="1"/>
  <c r="Y142" i="6" l="1"/>
  <c r="Z142" i="6" s="1"/>
  <c r="X143" i="6" s="1"/>
  <c r="V143" i="6" l="1"/>
  <c r="AA143" i="6" s="1"/>
  <c r="Y143" i="6" l="1"/>
  <c r="Z143" i="6" s="1"/>
  <c r="V144" i="6" s="1"/>
  <c r="AA144" i="6" s="1"/>
  <c r="X144" i="6" l="1"/>
  <c r="Y144" i="6"/>
  <c r="Z144" i="6" s="1"/>
  <c r="X145" i="6" l="1"/>
  <c r="V145" i="6"/>
  <c r="AA145" i="6" s="1"/>
  <c r="Y145" i="6" l="1"/>
  <c r="Z145" i="6" s="1"/>
  <c r="X146" i="6" l="1"/>
  <c r="V146" i="6"/>
  <c r="AA146" i="6" s="1"/>
  <c r="Y146" i="6" l="1"/>
  <c r="Z146" i="6" s="1"/>
  <c r="X147" i="6" l="1"/>
  <c r="V147" i="6"/>
  <c r="AA147" i="6" s="1"/>
  <c r="Y147" i="6" l="1"/>
  <c r="Z147" i="6" s="1"/>
  <c r="X148" i="6" l="1"/>
  <c r="Q148" i="6" s="1"/>
  <c r="B148" i="6" s="1"/>
  <c r="V148" i="6"/>
  <c r="AA148" i="6" l="1"/>
  <c r="Q35" i="6" s="1"/>
  <c r="Y148" i="6"/>
  <c r="V149" i="6"/>
  <c r="Q146" i="6"/>
  <c r="B145" i="6" s="1"/>
  <c r="Z148" i="6" l="1"/>
  <c r="S148" i="6" s="1"/>
  <c r="B144" i="6" s="1"/>
  <c r="Q147" i="6"/>
  <c r="B147" i="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tc={FEE305AD-0348-9542-AE37-E8C8F8AC161E}</author>
  </authors>
  <commentList>
    <comment ref="AG7" authorId="0" shapeId="0" xr:uid="{FEE305AD-0348-9542-AE37-E8C8F8AC161E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Estas ratios puede recabarlas en diferentes repositorios o fuentes secundarias. Recomendamos las ofrecidas de forma gratuita por ACCID
https://accid.org/es/novetat-editorial-manual-gratuit-digital-manual-ratios-sectorials-2024/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tc={E5CF08FB-30DA-2646-89FB-7DCD601CD559}</author>
  </authors>
  <commentList>
    <comment ref="A3" authorId="0" shapeId="0" xr:uid="{E5CF08FB-30DA-2646-89FB-7DCD601CD559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Estas ratios puede recabarlas en diferentes repositorios o fuentes secundarias. Recomendamos las ofrecidas de forma gratuita por ACCID
https://accid.org/es/novetat-editorial-manual-gratuit-digital-manual-ratios-sectorials-2024/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<sst xmlns="http://schemas.openxmlformats.org/spreadsheetml/2006/main" count="1141" uniqueCount="282">
  <si>
    <t>Control Estratético y de Control</t>
  </si>
  <si>
    <t>Juan Herrera Ballesteros</t>
  </si>
  <si>
    <t>PRESUPUESTO DE CAPITAL E INVERSIONES</t>
  </si>
  <si>
    <t>CONCEPTO</t>
  </si>
  <si>
    <t>A) NECESIDADES</t>
  </si>
  <si>
    <t>Inversión en activo no corriente</t>
  </si>
  <si>
    <t>Tangible</t>
  </si>
  <si>
    <t>Intangible</t>
  </si>
  <si>
    <t>Fondo de maniobra</t>
  </si>
  <si>
    <t>TOTAL necesidades de fondos (INVERSION)</t>
  </si>
  <si>
    <t>B) FUENTES</t>
  </si>
  <si>
    <t>Autofinanciación</t>
  </si>
  <si>
    <t>Ampliaciones de capital/donaciones y legados de capital</t>
  </si>
  <si>
    <t>Subvenciones</t>
  </si>
  <si>
    <t>Ventas de activo no corriente tangible</t>
  </si>
  <si>
    <t>Ventas de activo no corriente intangible</t>
  </si>
  <si>
    <t>Nuevos préstamos a largo plazo</t>
  </si>
  <si>
    <t xml:space="preserve"> </t>
  </si>
  <si>
    <t>Proveedores del nuevo activo no corriente</t>
  </si>
  <si>
    <t>Caja y Bancos</t>
  </si>
  <si>
    <t>TOTAL fuentes de fondos (FINANCIACIÓN)</t>
  </si>
  <si>
    <t>SUPERAVIT (+) / DEFICIT (-) Anual</t>
  </si>
  <si>
    <t>SUPERAVIT (+) / DEFICIT (-) Acumulado</t>
  </si>
  <si>
    <t>Horizonte de amortizaciones ACUMULADAS</t>
  </si>
  <si>
    <t>CUADRO DE INVERSIONES</t>
  </si>
  <si>
    <t xml:space="preserve">Amortización lineal </t>
  </si>
  <si>
    <t>Amortización acumulada</t>
  </si>
  <si>
    <t xml:space="preserve">Amortización </t>
  </si>
  <si>
    <t>TOTAL</t>
  </si>
  <si>
    <t>FINANCIACIÓN AJENA</t>
  </si>
  <si>
    <t>Nominal</t>
  </si>
  <si>
    <t>Periodo</t>
  </si>
  <si>
    <t>Cuota (amort+intereses)</t>
  </si>
  <si>
    <t>Gastos formalización</t>
  </si>
  <si>
    <t>Intereses</t>
  </si>
  <si>
    <t>Amortizacion</t>
  </si>
  <si>
    <t>Deuda Viva</t>
  </si>
  <si>
    <t>Efectivo total</t>
  </si>
  <si>
    <t>Gastos de formalización</t>
  </si>
  <si>
    <t>enero</t>
  </si>
  <si>
    <t>interés nominal anual</t>
  </si>
  <si>
    <t>febrero</t>
  </si>
  <si>
    <t>Interés mensual</t>
  </si>
  <si>
    <t>marzo</t>
  </si>
  <si>
    <t>Duración prestamo</t>
  </si>
  <si>
    <t>abril</t>
  </si>
  <si>
    <t>Nº períodos anuales</t>
  </si>
  <si>
    <t>mayo</t>
  </si>
  <si>
    <t>Nº Cuotas</t>
  </si>
  <si>
    <t>junio</t>
  </si>
  <si>
    <t>TIR</t>
  </si>
  <si>
    <t>julio</t>
  </si>
  <si>
    <t>agosto</t>
  </si>
  <si>
    <t>Deuda viva</t>
  </si>
  <si>
    <t>septiembre</t>
  </si>
  <si>
    <t>Total cuotas período</t>
  </si>
  <si>
    <t>octubre</t>
  </si>
  <si>
    <t>Total amortización capital período</t>
  </si>
  <si>
    <t>noviembre</t>
  </si>
  <si>
    <t>Total intereses período</t>
  </si>
  <si>
    <t>diciembre</t>
  </si>
  <si>
    <t>ANALISIS FINANCIERO</t>
  </si>
  <si>
    <t>PRESUPUESTO VENTAS Y COBRO POR VENTAS</t>
  </si>
  <si>
    <t>CUENTA PÉRDIDAS Y GANANCIAS</t>
  </si>
  <si>
    <t>BALANCE DE SITUACIÓN</t>
  </si>
  <si>
    <t>ANÁLISIS DE RATIOS</t>
  </si>
  <si>
    <t>Crecimiento sector interanual</t>
  </si>
  <si>
    <t>NOTAS y ACLARACIONES</t>
  </si>
  <si>
    <t>Desvío</t>
  </si>
  <si>
    <t>ACTIVO</t>
  </si>
  <si>
    <t>RENTABILIDAD Y AUTOFINANCIACIÓN</t>
  </si>
  <si>
    <t>SECTOR</t>
  </si>
  <si>
    <t>Ratio</t>
  </si>
  <si>
    <t>Desv. Sector</t>
  </si>
  <si>
    <t>Desv. N-1</t>
  </si>
  <si>
    <t>Ventas productos</t>
  </si>
  <si>
    <t>1. INGRESOS DE EXPLOTACIÓN</t>
  </si>
  <si>
    <t>ACTIVO NO CORRIENTE</t>
  </si>
  <si>
    <t>Rentabilidad económica</t>
  </si>
  <si>
    <t>(BAII/Act.total)</t>
  </si>
  <si>
    <t>Incremento nº pedidos medio con respecto a N-1</t>
  </si>
  <si>
    <t>Nº pedidos Segmento 1</t>
  </si>
  <si>
    <t>Ventas</t>
  </si>
  <si>
    <t>Inmovilizado tangible</t>
  </si>
  <si>
    <t>Rentabilidad financiera</t>
  </si>
  <si>
    <t>(Beneficio neto/Patrimonio Neto)</t>
  </si>
  <si>
    <t>Incremento pedido medio con respcto a N-1</t>
  </si>
  <si>
    <t>Pedido medio</t>
  </si>
  <si>
    <t>2. GASTOS DE EXPLOTACIÓN</t>
  </si>
  <si>
    <t>Inmovilizado intangible</t>
  </si>
  <si>
    <t>Capacidad  de autofinanciación sobre activo</t>
  </si>
  <si>
    <t>Fujo Caja / Activo</t>
  </si>
  <si>
    <t>Ventas segmento 1</t>
  </si>
  <si>
    <t>Consumo mercaderia (gasto)</t>
  </si>
  <si>
    <t>Amortizaciones</t>
  </si>
  <si>
    <t>Capacidad  de autofinanciación sobre ventas</t>
  </si>
  <si>
    <t>Fujo Caja / Ventas</t>
  </si>
  <si>
    <t>Nº pedidos Segmento 2</t>
  </si>
  <si>
    <t/>
  </si>
  <si>
    <t>Salarios y SS</t>
  </si>
  <si>
    <t>OPERATIVOS</t>
  </si>
  <si>
    <t>Ventas segmento 2</t>
  </si>
  <si>
    <t>Alquiler y leasing</t>
  </si>
  <si>
    <t>Ventas/Número empleados</t>
  </si>
  <si>
    <t>IVA repercutido</t>
  </si>
  <si>
    <t>Suministros</t>
  </si>
  <si>
    <t>ACTIVO CORRIENTE</t>
  </si>
  <si>
    <t>Beneficio neto/Número de empleados</t>
  </si>
  <si>
    <t>Otros gastos de explotación</t>
  </si>
  <si>
    <t>Existencias</t>
  </si>
  <si>
    <t>Gastos de personal/Número de empleados</t>
  </si>
  <si>
    <t>Ventas de servicios</t>
  </si>
  <si>
    <t>Amortización</t>
  </si>
  <si>
    <t>Clientes</t>
  </si>
  <si>
    <t>RATIOS DE PLAZOS</t>
  </si>
  <si>
    <t>Existencias (Existencias/Consumos explotación) x 365</t>
  </si>
  <si>
    <t>Existencias / Consumos de explotación x 365</t>
  </si>
  <si>
    <t>TOTAL VENTAS</t>
  </si>
  <si>
    <t xml:space="preserve">Días de cobro </t>
  </si>
  <si>
    <t>Clientes / Ventas x 365</t>
  </si>
  <si>
    <t>Días de pago</t>
  </si>
  <si>
    <t>Acredores comerciales / Compras x 365</t>
  </si>
  <si>
    <t>Días de cobro</t>
  </si>
  <si>
    <t xml:space="preserve">Cobro </t>
  </si>
  <si>
    <t>Financiación de  clientes por acreedores comerciales</t>
  </si>
  <si>
    <t>Acredores comerciales / Clientes</t>
  </si>
  <si>
    <t>TOTAL cobros</t>
  </si>
  <si>
    <t>GESTION DE ACTIVOS</t>
  </si>
  <si>
    <t>Saldo CLIENTES</t>
  </si>
  <si>
    <t>PASIVO</t>
  </si>
  <si>
    <t>Rotación de activo</t>
  </si>
  <si>
    <t>Ventas / Activo</t>
  </si>
  <si>
    <t>PATRIMONIO NETO</t>
  </si>
  <si>
    <t>Rotación de activo no corriente</t>
  </si>
  <si>
    <t>Ventas / Activo no corriente</t>
  </si>
  <si>
    <t>Patrimonio</t>
  </si>
  <si>
    <t>Rotación del activo corriente</t>
  </si>
  <si>
    <t>Ventas / Activo corriente</t>
  </si>
  <si>
    <t>PRESUPUESTO COMPRAS Y PAGO POR COMPRAS</t>
  </si>
  <si>
    <t>Rotación de existencias</t>
  </si>
  <si>
    <t>Consumos / Existencias</t>
  </si>
  <si>
    <t>Reservas</t>
  </si>
  <si>
    <t>Ex. Iniciales</t>
  </si>
  <si>
    <t>Resultados negativos años anteriores</t>
  </si>
  <si>
    <t>ENDEUDAMIENTO</t>
  </si>
  <si>
    <t>Compras</t>
  </si>
  <si>
    <t>Resultados</t>
  </si>
  <si>
    <t>Endeudamiento total</t>
  </si>
  <si>
    <t>Deudas totales / Activo total</t>
  </si>
  <si>
    <t>Coste del consumo sobre la venta</t>
  </si>
  <si>
    <t>Consumos o salidas</t>
  </si>
  <si>
    <t>PASIVO NO CORRIENTE</t>
  </si>
  <si>
    <t>Calidad de la deuda</t>
  </si>
  <si>
    <t>Pasivo corriente / Deudas totales</t>
  </si>
  <si>
    <t>Porcentaje de existencias sobre el consumo mensual</t>
  </si>
  <si>
    <t>Ex.finales</t>
  </si>
  <si>
    <t>A. RESULTADO DE LA EXPLOTACIÓN (1-2) BAII</t>
  </si>
  <si>
    <t>Deudas financieras a L/P</t>
  </si>
  <si>
    <t xml:space="preserve">Capacidad de devolución de préstamos </t>
  </si>
  <si>
    <t>Flujo de caja / préstamos</t>
  </si>
  <si>
    <t>IVA soportado materias primas</t>
  </si>
  <si>
    <t>IVA soportado</t>
  </si>
  <si>
    <t>3. INGRESOS FINANCIEROS</t>
  </si>
  <si>
    <t>Proveedores Act no Corriente L/P</t>
  </si>
  <si>
    <t>Cobertura de gastos financieros</t>
  </si>
  <si>
    <t>BAII / Gastos financieros</t>
  </si>
  <si>
    <t>Pagos compras</t>
  </si>
  <si>
    <t>4. GASTOS FINANCIEROS</t>
  </si>
  <si>
    <t>PASIVO CORRIENTE</t>
  </si>
  <si>
    <t>Coste de la deuda</t>
  </si>
  <si>
    <t>Gastos financieros / préstamos</t>
  </si>
  <si>
    <t>Saldo PROVEEDORES</t>
  </si>
  <si>
    <t>Intereses deuda L/P</t>
  </si>
  <si>
    <t>Acreedores comeciales</t>
  </si>
  <si>
    <t>Intereses deuda C/P</t>
  </si>
  <si>
    <t>Deudas financieras a C/P</t>
  </si>
  <si>
    <t>LIQUIDEZ O EQUILIBRIO FINANCIERO</t>
  </si>
  <si>
    <t>Gastos préstamo</t>
  </si>
  <si>
    <t>Otras deudas a C/P</t>
  </si>
  <si>
    <t>Liquidez</t>
  </si>
  <si>
    <t>Activo corriente / Pasivo Corriente</t>
  </si>
  <si>
    <t>PRESUPUESTO GASTOS Y PAGO POR GASTOS</t>
  </si>
  <si>
    <t>B. RESULTADO FINANCIERO (3+4)</t>
  </si>
  <si>
    <t>IVA acreedor</t>
  </si>
  <si>
    <t>Tesorería</t>
  </si>
  <si>
    <t>(Realizable + Disponible) / Pasivo Corriente</t>
  </si>
  <si>
    <t>C. RESULTADO ANTES DE IMPUESTOS (A-B) BAI</t>
  </si>
  <si>
    <t>Disponible</t>
  </si>
  <si>
    <t>Disponible / Pasivo corriente</t>
  </si>
  <si>
    <t>PAGADO</t>
  </si>
  <si>
    <t>PENDIENTE</t>
  </si>
  <si>
    <t>Impuestos</t>
  </si>
  <si>
    <t>Activo corriente - Pasivo corriente</t>
  </si>
  <si>
    <t>Beneficio NETO</t>
  </si>
  <si>
    <t>DESCUADRE</t>
  </si>
  <si>
    <t>Fondo de maniobra / Ventas</t>
  </si>
  <si>
    <t>Servicios externos</t>
  </si>
  <si>
    <t>Fondo de maniobra / Total Activo</t>
  </si>
  <si>
    <t>Material de oficina</t>
  </si>
  <si>
    <t>Primas de seguros</t>
  </si>
  <si>
    <t>VENTAS POR SEGMENTACIÓN</t>
  </si>
  <si>
    <t>Mantenimiento y reparaciones</t>
  </si>
  <si>
    <t>Segmento 1</t>
  </si>
  <si>
    <t>Leasing</t>
  </si>
  <si>
    <t>Segmento 2</t>
  </si>
  <si>
    <t>Arrendamientos</t>
  </si>
  <si>
    <t>IVA soportado resto acreedores</t>
  </si>
  <si>
    <t>IVA soportado 2</t>
  </si>
  <si>
    <t>PRESUPUESTO TESORERÍA</t>
  </si>
  <si>
    <t>Cobro por ventas</t>
  </si>
  <si>
    <t>Entrada por préstamos/créditos</t>
  </si>
  <si>
    <t>Aportación de socios</t>
  </si>
  <si>
    <t>Ventas activo no corriente</t>
  </si>
  <si>
    <t>COBROS TOTALES</t>
  </si>
  <si>
    <t>Pagos por inversiones  ACT. no corriente</t>
  </si>
  <si>
    <t>Pagos por compra</t>
  </si>
  <si>
    <t>Pagos de intereses deuda L/P</t>
  </si>
  <si>
    <t>Pagos de intereses deuda C/P</t>
  </si>
  <si>
    <t>Comisiones bancarias</t>
  </si>
  <si>
    <t>Amortización de Préstamos</t>
  </si>
  <si>
    <t>Importe pago a proveedores Act. No Corriente  para reducir su saldo</t>
  </si>
  <si>
    <t>Pago proveedores L/P</t>
  </si>
  <si>
    <t>Tributos</t>
  </si>
  <si>
    <t>Impuestos de sociedades</t>
  </si>
  <si>
    <t>PAGOS TOTALES</t>
  </si>
  <si>
    <t>Liquidación IVA</t>
  </si>
  <si>
    <t>Diferencia cobros-pagos</t>
  </si>
  <si>
    <t>Saldo acumulado</t>
  </si>
  <si>
    <t>Pago otras dedudas C/P</t>
  </si>
  <si>
    <t>Creditos a c/p</t>
  </si>
  <si>
    <t>Amortización creditos C/P</t>
  </si>
  <si>
    <t>Salarios</t>
  </si>
  <si>
    <t>Gastos S.Social</t>
  </si>
  <si>
    <t>Nº empleados</t>
  </si>
  <si>
    <t>Salario medio anual por empleado</t>
  </si>
  <si>
    <t>Ingresos para aumentar f/m tesoreria</t>
  </si>
  <si>
    <t xml:space="preserve">Fondo/M  para aumentar liquidez </t>
  </si>
  <si>
    <t>Número de empresas</t>
  </si>
  <si>
    <t>Total Balance (miles)</t>
  </si>
  <si>
    <t>Total ingresos (miles)</t>
  </si>
  <si>
    <t>Balance de situación</t>
  </si>
  <si>
    <t>Activo no corriente</t>
  </si>
  <si>
    <t>Activo corriente</t>
  </si>
  <si>
    <t>Realizable</t>
  </si>
  <si>
    <t>Total activo</t>
  </si>
  <si>
    <t>Patrimonio neto</t>
  </si>
  <si>
    <t>Pasivo no corriente</t>
  </si>
  <si>
    <t>Deudas financieras a largo plazo (l/p)</t>
  </si>
  <si>
    <t>Otras deudas a largo plazo</t>
  </si>
  <si>
    <t>Pasivo corriente</t>
  </si>
  <si>
    <t>Deudas financieras a corto plazo (c/p)</t>
  </si>
  <si>
    <t>Otras deudas a corto plazo</t>
  </si>
  <si>
    <t>Total patrimonio neto y pasivo</t>
  </si>
  <si>
    <t>Fondo de maniobra (miles)</t>
  </si>
  <si>
    <t>Deuda financiera total (miles)</t>
  </si>
  <si>
    <t>Número de empleados</t>
  </si>
  <si>
    <t>Cuentas de pérdidas y ganancias</t>
  </si>
  <si>
    <t>Importe neto de la cifra de negocios (+)</t>
  </si>
  <si>
    <t>Otros ingresos de explotación (-)</t>
  </si>
  <si>
    <t>Ingresos de explotación (=)</t>
  </si>
  <si>
    <t>Consumos de explotación (-)</t>
  </si>
  <si>
    <t>Margen bruto (=)</t>
  </si>
  <si>
    <t>Otros gastos de explotación (-)</t>
  </si>
  <si>
    <t>Valor añadido (=)</t>
  </si>
  <si>
    <t>Gastos de personal (-)</t>
  </si>
  <si>
    <t>Amortizaciones del inmovilizado (-)</t>
  </si>
  <si>
    <t>Resultado extraordinario (+/-)</t>
  </si>
  <si>
    <t>BAII (=)</t>
  </si>
  <si>
    <t>Ingresos financieros (+)</t>
  </si>
  <si>
    <t>Gastos financieros (-)</t>
  </si>
  <si>
    <t>BAI</t>
  </si>
  <si>
    <t>Impuesto sobre beneficios (-)</t>
  </si>
  <si>
    <t>Resultado del ejercicio (=)</t>
  </si>
  <si>
    <t>Reducción deuda</t>
  </si>
  <si>
    <t>Amortización anticipada préstamos L/P</t>
  </si>
  <si>
    <t>Total amortización anticipada</t>
  </si>
  <si>
    <t>COMPARATIVA ESTRUCTURA FINANCIERA</t>
  </si>
  <si>
    <t>Acreedores comerciales</t>
  </si>
  <si>
    <t>CNAE</t>
  </si>
  <si>
    <t>Presupuesto ESTRATÉGICO</t>
  </si>
  <si>
    <t>Presupuersto OPERACIONAL</t>
  </si>
  <si>
    <t>SECTOR (CNAE)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</si>
</sst>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8" formatCode="#,##0.00\ &quot;€&quot;;[Red]\-#,##0.00\ &quot;€&quot;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€_-;\-* #,##0.00\ _€_-;_-* &quot;-&quot;??\ _€_-;_-@_-"/>
    <numFmt numFmtId="165" formatCode="#,##0.00_ ;[Red]\-#,##0.00\ "/>
    <numFmt numFmtId="166" formatCode="#,##0&quot; días&quot;"/>
    <numFmt numFmtId="167" formatCode="0.0%"/>
    <numFmt numFmtId="168" formatCode="#,##0&quot; meses&quot;"/>
    <numFmt numFmtId="169" formatCode="#,##0&quot; años&quot;"/>
    <numFmt numFmtId="170" formatCode="_-* #,##0\ _€_-;\-* #,##0\ _€_-;_-* &quot;-&quot;??\ _€_-;_-@_-"/>
    <numFmt numFmtId="171" formatCode="#,##0.0&quot; días&quot;"/>
    <numFmt numFmtId="172" formatCode="_-* #,##0.000\ _€_-;\-* #,##0.000\ _€_-;_-* &quot;-&quot;??\ _€_-;_-@_-"/>
    <numFmt numFmtId="173" formatCode="_-* #,##0.0000\ _€_-;\-* #,##0.0000\ _€_-;_-* &quot;-&quot;??\ _€_-;_-@_-"/>
    <numFmt numFmtId="174" formatCode="_-* #,##0.00000\ _€_-;\-* #,##0.00000\ _€_-;_-* &quot;-&quot;??\ _€_-;_-@_-"/>
    <numFmt numFmtId="175" formatCode="#,##0&quot; empl.&quot;"/>
    <numFmt numFmtId="176" formatCode="0.00\ \p\p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4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6"/>
      <color theme="0"/>
      <name val="Calibri"/>
      <family val="2"/>
      <scheme val="minor"/>
    </font>
    <font>
      <b/>
      <sz val="11"/>
      <color theme="4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b/>
      <sz val="14"/>
      <color theme="0" tint="-0.499984740745262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theme="4"/>
      <name val="Arial"/>
      <family val="2"/>
    </font>
    <font>
      <sz val="18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i/>
      <sz val="14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i/>
      <sz val="18"/>
      <color theme="0"/>
      <name val="Calibri"/>
      <family val="2"/>
      <scheme val="minor"/>
    </font>
    <font>
      <i/>
      <sz val="11"/>
      <color theme="0"/>
      <name val="Calibri"/>
      <family val="2"/>
      <scheme val="minor"/>
    </font>
    <font>
      <b/>
      <sz val="11"/>
      <color theme="4"/>
      <name val="Calibri"/>
      <family val="2"/>
    </font>
    <font>
      <sz val="11"/>
      <color theme="4"/>
      <name val="Arial"/>
      <family val="2"/>
    </font>
    <font>
      <sz val="11"/>
      <color rgb="FF000000"/>
      <name val="Times New Roman"/>
      <family val="1"/>
    </font>
    <font>
      <sz val="10"/>
      <color rgb="FF000000"/>
      <name val="Tahoma"/>
      <family val="2"/>
    </font>
  </fonts>
  <fills count="1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4.9989318521683403E-2"/>
        <bgColor rgb="FF000000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D8D211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rgb="FFEEF209"/>
        <bgColor indexed="64"/>
      </patternFill>
    </fill>
    <fill>
      <patternFill patternType="solid">
        <fgColor rgb="FFFFC000"/>
        <bgColor indexed="64"/>
      </patternFill>
    </fill>
  </fills>
  <borders count="10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thick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rgb="FFFFFFFF"/>
      </left>
      <right style="medium">
        <color rgb="FFFFFFFF"/>
      </right>
      <top style="thick">
        <color rgb="FFFFFFFF"/>
      </top>
      <bottom style="thin">
        <color indexed="64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thin">
        <color indexed="64"/>
      </bottom>
      <diagonal/>
    </border>
    <border>
      <left style="medium">
        <color rgb="FFFFFFFF"/>
      </left>
      <right style="medium">
        <color rgb="FFFFFFFF"/>
      </right>
      <top style="thin">
        <color indexed="64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thin">
        <color indexed="64"/>
      </top>
      <bottom/>
      <diagonal/>
    </border>
    <border>
      <left style="medium">
        <color rgb="FFFFFFFF"/>
      </left>
      <right style="medium">
        <color rgb="FFFFFFFF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theme="8" tint="-0.249977111117893"/>
      </top>
      <bottom style="medium">
        <color theme="8" tint="-0.249977111117893"/>
      </bottom>
      <diagonal/>
    </border>
    <border>
      <left/>
      <right style="thin">
        <color theme="8" tint="-0.249977111117893"/>
      </right>
      <top/>
      <bottom style="thin">
        <color indexed="64"/>
      </bottom>
      <diagonal/>
    </border>
    <border>
      <left/>
      <right style="thin">
        <color theme="8" tint="-0.249977111117893"/>
      </right>
      <top/>
      <bottom/>
      <diagonal/>
    </border>
    <border>
      <left/>
      <right style="thin">
        <color theme="8" tint="-0.249977111117893"/>
      </right>
      <top style="thin">
        <color indexed="64"/>
      </top>
      <bottom style="thin">
        <color indexed="64"/>
      </bottom>
      <diagonal/>
    </border>
    <border>
      <left/>
      <right style="thin">
        <color theme="8" tint="-0.249977111117893"/>
      </right>
      <top style="thin">
        <color indexed="64"/>
      </top>
      <bottom/>
      <diagonal/>
    </border>
    <border>
      <left/>
      <right/>
      <top/>
      <bottom style="thin">
        <color theme="8" tint="-0.249977111117893"/>
      </bottom>
      <diagonal/>
    </border>
    <border>
      <left style="thin">
        <color theme="8" tint="-0.249977111117893"/>
      </left>
      <right/>
      <top/>
      <bottom/>
      <diagonal/>
    </border>
    <border>
      <left/>
      <right style="thin">
        <color theme="8" tint="-0.249977111117893"/>
      </right>
      <top style="thin">
        <color theme="8" tint="-0.249977111117893"/>
      </top>
      <bottom style="medium">
        <color theme="8" tint="-0.249977111117893"/>
      </bottom>
      <diagonal/>
    </border>
    <border>
      <left/>
      <right style="thin">
        <color theme="8" tint="-0.249977111117893"/>
      </right>
      <top/>
      <bottom style="thin">
        <color theme="8" tint="-0.249977111117893"/>
      </bottom>
      <diagonal/>
    </border>
    <border>
      <left/>
      <right/>
      <top/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 style="medium">
        <color theme="1"/>
      </left>
      <right/>
      <top style="medium">
        <color theme="1"/>
      </top>
      <bottom style="medium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 style="medium">
        <color theme="1"/>
      </right>
      <top style="medium">
        <color theme="1"/>
      </top>
      <bottom style="medium">
        <color theme="1"/>
      </bottom>
      <diagonal/>
    </border>
    <border>
      <left/>
      <right style="thin">
        <color theme="8" tint="-0.249977111117893"/>
      </right>
      <top/>
      <bottom style="thin">
        <color theme="1"/>
      </bottom>
      <diagonal/>
    </border>
    <border>
      <left/>
      <right/>
      <top/>
      <bottom style="medium">
        <color indexed="64"/>
      </bottom>
      <diagonal/>
    </border>
    <border>
      <left style="thin">
        <color theme="8" tint="-0.249977111117893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theme="8" tint="-0.249977111117893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 style="thin">
        <color theme="8" tint="-0.249977111117893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theme="0" tint="-0.499984740745262"/>
      </top>
      <bottom/>
      <diagonal/>
    </border>
    <border>
      <left/>
      <right/>
      <top/>
      <bottom style="thin">
        <color theme="0" tint="-0.499984740745262"/>
      </bottom>
      <diagonal/>
    </border>
    <border>
      <left/>
      <right/>
      <top/>
      <bottom style="thin">
        <color theme="0" tint="-0.249977111117893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/>
      <bottom/>
      <diagonal/>
    </border>
    <border>
      <left style="thin">
        <color theme="1"/>
      </left>
      <right/>
      <top/>
      <bottom style="thin">
        <color theme="0" tint="-0.249977111117893"/>
      </bottom>
      <diagonal/>
    </border>
    <border>
      <left style="thin">
        <color theme="1"/>
      </left>
      <right/>
      <top/>
      <bottom style="thin">
        <color theme="0" tint="-0.499984740745262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 style="thin">
        <color indexed="64"/>
      </right>
      <top/>
      <bottom style="thin">
        <color theme="1"/>
      </bottom>
      <diagonal/>
    </border>
    <border>
      <left style="thin">
        <color theme="8" tint="-0.249977111117893"/>
      </left>
      <right/>
      <top/>
      <bottom style="thin">
        <color theme="1"/>
      </bottom>
      <diagonal/>
    </border>
    <border>
      <left style="thin">
        <color theme="1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1"/>
      </left>
      <right/>
      <top style="thin">
        <color theme="0" tint="-0.249977111117893"/>
      </top>
      <bottom/>
      <diagonal/>
    </border>
    <border>
      <left style="thin">
        <color theme="1"/>
      </left>
      <right/>
      <top/>
      <bottom style="thin">
        <color indexed="64"/>
      </bottom>
      <diagonal/>
    </border>
    <border>
      <left style="thin">
        <color theme="1"/>
      </left>
      <right/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 style="thin">
        <color indexed="64"/>
      </top>
      <bottom/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 style="thin">
        <color theme="8" tint="-0.249977111117893"/>
      </right>
      <top style="thin">
        <color theme="1"/>
      </top>
      <bottom style="thin">
        <color theme="1"/>
      </bottom>
      <diagonal/>
    </border>
    <border>
      <left style="thin">
        <color theme="8" tint="-0.249977111117893"/>
      </left>
      <right/>
      <top style="thin">
        <color theme="1"/>
      </top>
      <bottom style="thin">
        <color theme="1"/>
      </bottom>
      <diagonal/>
    </border>
    <border>
      <left style="thin">
        <color theme="8" tint="-0.249977111117893"/>
      </left>
      <right/>
      <top style="thin">
        <color indexed="64"/>
      </top>
      <bottom style="thin">
        <color indexed="64"/>
      </bottom>
      <diagonal/>
    </border>
    <border>
      <left style="thin">
        <color theme="8" tint="-0.249977111117893"/>
      </left>
      <right/>
      <top style="thin">
        <color indexed="64"/>
      </top>
      <bottom style="medium">
        <color indexed="64"/>
      </bottom>
      <diagonal/>
    </border>
    <border>
      <left style="thin">
        <color theme="8" tint="-0.249977111117893"/>
      </left>
      <right/>
      <top style="thin">
        <color theme="1"/>
      </top>
      <bottom/>
      <diagonal/>
    </border>
    <border>
      <left style="thin">
        <color indexed="64"/>
      </left>
      <right/>
      <top style="thin">
        <color theme="1"/>
      </top>
      <bottom style="thin">
        <color indexed="64"/>
      </bottom>
      <diagonal/>
    </border>
    <border>
      <left/>
      <right/>
      <top style="thin">
        <color theme="1"/>
      </top>
      <bottom style="medium">
        <color theme="1"/>
      </bottom>
      <diagonal/>
    </border>
    <border>
      <left/>
      <right style="thin">
        <color theme="1"/>
      </right>
      <top/>
      <bottom/>
      <diagonal/>
    </border>
    <border>
      <left/>
      <right style="thin">
        <color theme="1"/>
      </right>
      <top/>
      <bottom style="thin">
        <color indexed="64"/>
      </bottom>
      <diagonal/>
    </border>
    <border>
      <left/>
      <right style="thin">
        <color theme="1"/>
      </right>
      <top style="thin">
        <color indexed="64"/>
      </top>
      <bottom style="thin">
        <color indexed="64"/>
      </bottom>
      <diagonal/>
    </border>
    <border>
      <left/>
      <right style="thin">
        <color theme="1"/>
      </right>
      <top style="thin">
        <color indexed="64"/>
      </top>
      <bottom/>
      <diagonal/>
    </border>
    <border>
      <left/>
      <right style="thin">
        <color theme="1"/>
      </right>
      <top style="thin">
        <color indexed="64"/>
      </top>
      <bottom style="medium">
        <color indexed="64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 style="medium">
        <color theme="1"/>
      </right>
      <top/>
      <bottom/>
      <diagonal/>
    </border>
    <border>
      <left style="medium">
        <color theme="1"/>
      </left>
      <right style="medium">
        <color theme="1"/>
      </right>
      <top/>
      <bottom style="thin">
        <color indexed="64"/>
      </bottom>
      <diagonal/>
    </border>
    <border>
      <left style="medium">
        <color theme="1"/>
      </left>
      <right style="medium">
        <color theme="1"/>
      </right>
      <top/>
      <bottom style="medium">
        <color theme="1"/>
      </bottom>
      <diagonal/>
    </border>
    <border>
      <left/>
      <right style="thin">
        <color indexed="64"/>
      </right>
      <top style="thin">
        <color theme="1"/>
      </top>
      <bottom style="medium">
        <color theme="1"/>
      </bottom>
      <diagonal/>
    </border>
    <border>
      <left/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theme="8" tint="-0.249977111117893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546">
    <xf numFmtId="0" fontId="0" fillId="0" borderId="0" xfId="0"/>
    <xf numFmtId="44" fontId="13" fillId="0" borderId="21" xfId="2" applyFont="1" applyFill="1" applyBorder="1" applyAlignment="1" applyProtection="1">
      <alignment vertical="top" wrapText="1"/>
    </xf>
    <xf numFmtId="44" fontId="13" fillId="0" borderId="22" xfId="2" applyFont="1" applyFill="1" applyBorder="1" applyAlignment="1" applyProtection="1">
      <alignment vertical="top" wrapText="1"/>
    </xf>
    <xf numFmtId="164" fontId="0" fillId="0" borderId="0" xfId="3" applyFont="1" applyProtection="1"/>
    <xf numFmtId="164" fontId="0" fillId="0" borderId="0" xfId="3" applyFont="1" applyBorder="1" applyProtection="1"/>
    <xf numFmtId="0" fontId="10" fillId="2" borderId="0" xfId="0" applyFont="1" applyFill="1" applyAlignment="1" applyProtection="1">
      <alignment horizontal="left"/>
      <protection locked="0"/>
    </xf>
    <xf numFmtId="164" fontId="0" fillId="0" borderId="0" xfId="3" applyFont="1" applyFill="1" applyBorder="1" applyAlignment="1" applyProtection="1"/>
    <xf numFmtId="44" fontId="0" fillId="0" borderId="0" xfId="3" applyNumberFormat="1" applyFont="1" applyProtection="1"/>
    <xf numFmtId="164" fontId="0" fillId="0" borderId="0" xfId="3" applyFont="1" applyAlignment="1" applyProtection="1"/>
    <xf numFmtId="164" fontId="0" fillId="3" borderId="0" xfId="3" applyFont="1" applyFill="1" applyProtection="1"/>
    <xf numFmtId="164" fontId="0" fillId="3" borderId="0" xfId="3" applyFont="1" applyFill="1" applyBorder="1" applyAlignment="1" applyProtection="1"/>
    <xf numFmtId="44" fontId="0" fillId="3" borderId="0" xfId="3" applyNumberFormat="1" applyFont="1" applyFill="1" applyProtection="1"/>
    <xf numFmtId="164" fontId="0" fillId="3" borderId="0" xfId="3" applyFont="1" applyFill="1" applyAlignment="1" applyProtection="1"/>
    <xf numFmtId="164" fontId="2" fillId="0" borderId="0" xfId="3" applyFont="1" applyFill="1" applyBorder="1" applyAlignment="1" applyProtection="1"/>
    <xf numFmtId="164" fontId="2" fillId="0" borderId="0" xfId="3" applyFont="1" applyProtection="1"/>
    <xf numFmtId="164" fontId="2" fillId="0" borderId="0" xfId="3" applyFont="1" applyAlignment="1" applyProtection="1"/>
    <xf numFmtId="165" fontId="0" fillId="3" borderId="0" xfId="3" applyNumberFormat="1" applyFont="1" applyFill="1" applyProtection="1"/>
    <xf numFmtId="10" fontId="0" fillId="3" borderId="0" xfId="1" applyNumberFormat="1" applyFont="1" applyFill="1" applyBorder="1" applyProtection="1"/>
    <xf numFmtId="164" fontId="1" fillId="0" borderId="0" xfId="3" applyFont="1" applyBorder="1" applyProtection="1"/>
    <xf numFmtId="164" fontId="1" fillId="0" borderId="17" xfId="3" applyFont="1" applyBorder="1" applyProtection="1"/>
    <xf numFmtId="164" fontId="0" fillId="3" borderId="0" xfId="3" applyFont="1" applyFill="1" applyBorder="1" applyProtection="1"/>
    <xf numFmtId="164" fontId="0" fillId="4" borderId="23" xfId="3" applyFont="1" applyFill="1" applyBorder="1" applyProtection="1"/>
    <xf numFmtId="44" fontId="0" fillId="0" borderId="0" xfId="3" applyNumberFormat="1" applyFont="1" applyFill="1" applyBorder="1" applyAlignment="1" applyProtection="1">
      <alignment vertical="center" wrapText="1"/>
    </xf>
    <xf numFmtId="165" fontId="0" fillId="3" borderId="0" xfId="3" applyNumberFormat="1" applyFont="1" applyFill="1" applyBorder="1" applyProtection="1"/>
    <xf numFmtId="164" fontId="0" fillId="3" borderId="17" xfId="3" applyFont="1" applyFill="1" applyBorder="1" applyProtection="1"/>
    <xf numFmtId="164" fontId="0" fillId="4" borderId="24" xfId="3" applyFont="1" applyFill="1" applyBorder="1" applyProtection="1"/>
    <xf numFmtId="165" fontId="0" fillId="3" borderId="17" xfId="3" applyNumberFormat="1" applyFont="1" applyFill="1" applyBorder="1" applyProtection="1"/>
    <xf numFmtId="10" fontId="0" fillId="3" borderId="17" xfId="1" applyNumberFormat="1" applyFont="1" applyFill="1" applyBorder="1" applyProtection="1"/>
    <xf numFmtId="171" fontId="0" fillId="4" borderId="23" xfId="3" applyNumberFormat="1" applyFont="1" applyFill="1" applyBorder="1" applyProtection="1"/>
    <xf numFmtId="171" fontId="0" fillId="3" borderId="0" xfId="3" applyNumberFormat="1" applyFont="1" applyFill="1" applyBorder="1" applyProtection="1"/>
    <xf numFmtId="44" fontId="0" fillId="0" borderId="0" xfId="3" applyNumberFormat="1" applyFont="1" applyFill="1" applyBorder="1" applyAlignment="1" applyProtection="1"/>
    <xf numFmtId="44" fontId="0" fillId="0" borderId="0" xfId="3" applyNumberFormat="1" applyFont="1" applyFill="1" applyProtection="1"/>
    <xf numFmtId="9" fontId="17" fillId="2" borderId="0" xfId="1" applyFont="1" applyFill="1" applyBorder="1" applyAlignment="1" applyProtection="1">
      <alignment horizontal="left"/>
    </xf>
    <xf numFmtId="164" fontId="0" fillId="0" borderId="17" xfId="3" applyFont="1" applyFill="1" applyBorder="1" applyAlignment="1" applyProtection="1"/>
    <xf numFmtId="164" fontId="2" fillId="0" borderId="1" xfId="3" applyFont="1" applyFill="1" applyBorder="1" applyAlignment="1" applyProtection="1"/>
    <xf numFmtId="164" fontId="0" fillId="0" borderId="16" xfId="3" applyFont="1" applyFill="1" applyBorder="1" applyAlignment="1" applyProtection="1"/>
    <xf numFmtId="164" fontId="2" fillId="0" borderId="16" xfId="3" applyFont="1" applyFill="1" applyBorder="1" applyAlignment="1" applyProtection="1"/>
    <xf numFmtId="10" fontId="0" fillId="4" borderId="23" xfId="1" applyNumberFormat="1" applyFont="1" applyFill="1" applyBorder="1" applyProtection="1"/>
    <xf numFmtId="10" fontId="0" fillId="4" borderId="25" xfId="1" applyNumberFormat="1" applyFont="1" applyFill="1" applyBorder="1" applyProtection="1"/>
    <xf numFmtId="44" fontId="2" fillId="0" borderId="0" xfId="3" applyNumberFormat="1" applyFont="1" applyFill="1" applyBorder="1" applyAlignment="1" applyProtection="1"/>
    <xf numFmtId="164" fontId="2" fillId="0" borderId="2" xfId="3" applyFont="1" applyBorder="1" applyProtection="1"/>
    <xf numFmtId="164" fontId="0" fillId="0" borderId="0" xfId="3" applyFont="1" applyFill="1" applyProtection="1"/>
    <xf numFmtId="44" fontId="2" fillId="0" borderId="26" xfId="3" applyNumberFormat="1" applyFont="1" applyFill="1" applyBorder="1" applyAlignment="1" applyProtection="1"/>
    <xf numFmtId="44" fontId="2" fillId="0" borderId="26" xfId="3" applyNumberFormat="1" applyFont="1" applyBorder="1" applyAlignment="1" applyProtection="1"/>
    <xf numFmtId="171" fontId="0" fillId="0" borderId="23" xfId="3" applyNumberFormat="1" applyFont="1" applyFill="1" applyBorder="1" applyProtection="1"/>
    <xf numFmtId="164" fontId="0" fillId="4" borderId="0" xfId="3" applyFont="1" applyFill="1" applyProtection="1"/>
    <xf numFmtId="164" fontId="0" fillId="4" borderId="0" xfId="3" applyFont="1" applyFill="1" applyBorder="1" applyAlignment="1" applyProtection="1"/>
    <xf numFmtId="164" fontId="2" fillId="4" borderId="0" xfId="3" applyFont="1" applyFill="1" applyBorder="1" applyAlignment="1" applyProtection="1"/>
    <xf numFmtId="164" fontId="17" fillId="4" borderId="0" xfId="3" applyFont="1" applyFill="1" applyBorder="1" applyAlignment="1" applyProtection="1"/>
    <xf numFmtId="164" fontId="17" fillId="4" borderId="0" xfId="3" applyFont="1" applyFill="1" applyProtection="1"/>
    <xf numFmtId="164" fontId="10" fillId="4" borderId="0" xfId="3" applyFont="1" applyFill="1" applyBorder="1" applyAlignment="1" applyProtection="1"/>
    <xf numFmtId="164" fontId="1" fillId="0" borderId="0" xfId="3" applyFont="1" applyFill="1" applyProtection="1"/>
    <xf numFmtId="164" fontId="1" fillId="0" borderId="0" xfId="3" applyFont="1" applyFill="1" applyBorder="1" applyAlignment="1" applyProtection="1"/>
    <xf numFmtId="164" fontId="10" fillId="0" borderId="0" xfId="3" applyFont="1" applyFill="1" applyProtection="1"/>
    <xf numFmtId="44" fontId="0" fillId="0" borderId="31" xfId="3" applyNumberFormat="1" applyFont="1" applyFill="1" applyBorder="1" applyAlignment="1" applyProtection="1"/>
    <xf numFmtId="44" fontId="2" fillId="0" borderId="26" xfId="3" applyNumberFormat="1" applyFont="1" applyFill="1" applyBorder="1" applyAlignment="1" applyProtection="1">
      <alignment vertical="center" wrapText="1"/>
    </xf>
    <xf numFmtId="164" fontId="2" fillId="0" borderId="1" xfId="3" applyFont="1" applyBorder="1" applyProtection="1"/>
    <xf numFmtId="164" fontId="2" fillId="0" borderId="1" xfId="3" applyFont="1" applyFill="1" applyBorder="1" applyProtection="1"/>
    <xf numFmtId="164" fontId="2" fillId="0" borderId="26" xfId="3" applyFont="1" applyFill="1" applyBorder="1" applyAlignment="1" applyProtection="1"/>
    <xf numFmtId="164" fontId="2" fillId="0" borderId="26" xfId="3" applyFont="1" applyFill="1" applyBorder="1" applyProtection="1"/>
    <xf numFmtId="164" fontId="0" fillId="0" borderId="1" xfId="3" applyFont="1" applyFill="1" applyBorder="1" applyAlignment="1" applyProtection="1"/>
    <xf numFmtId="172" fontId="0" fillId="3" borderId="0" xfId="3" applyNumberFormat="1" applyFont="1" applyFill="1" applyProtection="1"/>
    <xf numFmtId="173" fontId="0" fillId="3" borderId="0" xfId="3" applyNumberFormat="1" applyFont="1" applyFill="1" applyProtection="1"/>
    <xf numFmtId="174" fontId="0" fillId="3" borderId="0" xfId="3" applyNumberFormat="1" applyFont="1" applyFill="1" applyProtection="1"/>
    <xf numFmtId="10" fontId="0" fillId="0" borderId="0" xfId="1" applyNumberFormat="1" applyFont="1" applyProtection="1"/>
    <xf numFmtId="44" fontId="21" fillId="6" borderId="14" xfId="2" applyFont="1" applyFill="1" applyBorder="1" applyAlignment="1" applyProtection="1">
      <alignment vertical="top" wrapText="1"/>
      <protection locked="0"/>
    </xf>
    <xf numFmtId="44" fontId="2" fillId="10" borderId="38" xfId="3" applyNumberFormat="1" applyFont="1" applyFill="1" applyBorder="1" applyProtection="1"/>
    <xf numFmtId="44" fontId="2" fillId="10" borderId="39" xfId="3" applyNumberFormat="1" applyFont="1" applyFill="1" applyBorder="1" applyProtection="1"/>
    <xf numFmtId="0" fontId="22" fillId="10" borderId="0" xfId="0" applyFont="1" applyFill="1"/>
    <xf numFmtId="0" fontId="0" fillId="2" borderId="0" xfId="0" applyFill="1"/>
    <xf numFmtId="0" fontId="0" fillId="3" borderId="0" xfId="0" applyFill="1"/>
    <xf numFmtId="0" fontId="12" fillId="0" borderId="12" xfId="0" applyFont="1" applyBorder="1" applyAlignment="1">
      <alignment horizontal="left" vertical="center" wrapText="1" readingOrder="1"/>
    </xf>
    <xf numFmtId="0" fontId="12" fillId="0" borderId="18" xfId="0" applyFont="1" applyBorder="1" applyAlignment="1">
      <alignment horizontal="left" vertical="center" wrapText="1" readingOrder="1"/>
    </xf>
    <xf numFmtId="0" fontId="13" fillId="0" borderId="18" xfId="0" applyFont="1" applyBorder="1" applyAlignment="1">
      <alignment vertical="top" wrapText="1"/>
    </xf>
    <xf numFmtId="0" fontId="0" fillId="7" borderId="0" xfId="0" applyFill="1"/>
    <xf numFmtId="0" fontId="12" fillId="0" borderId="14" xfId="0" applyFont="1" applyBorder="1" applyAlignment="1">
      <alignment horizontal="left" vertical="center" wrapText="1" readingOrder="1"/>
    </xf>
    <xf numFmtId="44" fontId="14" fillId="0" borderId="14" xfId="2" applyFont="1" applyFill="1" applyBorder="1" applyAlignment="1" applyProtection="1">
      <alignment vertical="top" wrapText="1"/>
    </xf>
    <xf numFmtId="0" fontId="7" fillId="0" borderId="14" xfId="0" applyFont="1" applyBorder="1" applyAlignment="1">
      <alignment horizontal="left" vertical="center" wrapText="1" readingOrder="1"/>
    </xf>
    <xf numFmtId="0" fontId="12" fillId="0" borderId="20" xfId="0" applyFont="1" applyBorder="1" applyAlignment="1">
      <alignment horizontal="left" vertical="center" wrapText="1" readingOrder="1"/>
    </xf>
    <xf numFmtId="44" fontId="13" fillId="0" borderId="20" xfId="2" applyFont="1" applyFill="1" applyBorder="1" applyAlignment="1" applyProtection="1">
      <alignment vertical="top" wrapText="1"/>
    </xf>
    <xf numFmtId="0" fontId="13" fillId="0" borderId="13" xfId="0" applyFont="1" applyBorder="1" applyAlignment="1">
      <alignment vertical="top" wrapText="1"/>
    </xf>
    <xf numFmtId="44" fontId="13" fillId="0" borderId="13" xfId="2" applyFont="1" applyFill="1" applyBorder="1" applyAlignment="1" applyProtection="1">
      <alignment vertical="top" wrapText="1"/>
    </xf>
    <xf numFmtId="0" fontId="12" fillId="0" borderId="19" xfId="0" applyFont="1" applyBorder="1" applyAlignment="1">
      <alignment horizontal="left" vertical="center" wrapText="1" readingOrder="1"/>
    </xf>
    <xf numFmtId="44" fontId="13" fillId="0" borderId="19" xfId="2" applyFont="1" applyFill="1" applyBorder="1" applyAlignment="1" applyProtection="1">
      <alignment vertical="top" wrapText="1"/>
    </xf>
    <xf numFmtId="0" fontId="12" fillId="0" borderId="21" xfId="0" applyFont="1" applyBorder="1" applyAlignment="1">
      <alignment horizontal="left" vertical="center" wrapText="1" readingOrder="1"/>
    </xf>
    <xf numFmtId="0" fontId="12" fillId="0" borderId="22" xfId="0" applyFont="1" applyBorder="1" applyAlignment="1">
      <alignment horizontal="left" vertical="center" wrapText="1" readingOrder="1"/>
    </xf>
    <xf numFmtId="0" fontId="6" fillId="0" borderId="17" xfId="0" applyFont="1" applyBorder="1"/>
    <xf numFmtId="0" fontId="2" fillId="0" borderId="17" xfId="0" applyFont="1" applyBorder="1"/>
    <xf numFmtId="0" fontId="0" fillId="0" borderId="2" xfId="0" applyBorder="1"/>
    <xf numFmtId="0" fontId="2" fillId="0" borderId="5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7" xfId="0" applyBorder="1"/>
    <xf numFmtId="0" fontId="0" fillId="0" borderId="17" xfId="0" applyBorder="1"/>
    <xf numFmtId="0" fontId="0" fillId="0" borderId="6" xfId="0" applyBorder="1"/>
    <xf numFmtId="0" fontId="2" fillId="0" borderId="3" xfId="0" applyFont="1" applyBorder="1" applyAlignment="1">
      <alignment horizontal="right"/>
    </xf>
    <xf numFmtId="0" fontId="2" fillId="0" borderId="4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2" xfId="0" applyFont="1" applyBorder="1"/>
    <xf numFmtId="0" fontId="2" fillId="0" borderId="6" xfId="0" applyFont="1" applyBorder="1"/>
    <xf numFmtId="0" fontId="2" fillId="0" borderId="0" xfId="0" applyFont="1"/>
    <xf numFmtId="0" fontId="2" fillId="0" borderId="8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0" fillId="3" borderId="17" xfId="0" applyFill="1" applyBorder="1"/>
    <xf numFmtId="169" fontId="10" fillId="3" borderId="17" xfId="0" applyNumberFormat="1" applyFont="1" applyFill="1" applyBorder="1" applyAlignment="1">
      <alignment horizontal="left"/>
    </xf>
    <xf numFmtId="164" fontId="2" fillId="0" borderId="3" xfId="0" applyNumberFormat="1" applyFont="1" applyBorder="1"/>
    <xf numFmtId="164" fontId="2" fillId="0" borderId="10" xfId="0" applyNumberFormat="1" applyFont="1" applyBorder="1"/>
    <xf numFmtId="169" fontId="10" fillId="3" borderId="0" xfId="0" applyNumberFormat="1" applyFont="1" applyFill="1" applyAlignment="1">
      <alignment horizontal="left"/>
    </xf>
    <xf numFmtId="164" fontId="2" fillId="0" borderId="0" xfId="0" applyNumberFormat="1" applyFont="1" applyAlignment="1">
      <alignment horizontal="right"/>
    </xf>
    <xf numFmtId="164" fontId="2" fillId="0" borderId="8" xfId="0" applyNumberFormat="1" applyFont="1" applyBorder="1"/>
    <xf numFmtId="0" fontId="2" fillId="0" borderId="16" xfId="0" applyFont="1" applyBorder="1" applyAlignment="1">
      <alignment horizontal="center"/>
    </xf>
    <xf numFmtId="0" fontId="2" fillId="0" borderId="8" xfId="0" applyFont="1" applyBorder="1"/>
    <xf numFmtId="164" fontId="2" fillId="0" borderId="6" xfId="0" applyNumberFormat="1" applyFont="1" applyBorder="1"/>
    <xf numFmtId="164" fontId="2" fillId="0" borderId="7" xfId="0" applyNumberFormat="1" applyFont="1" applyBorder="1"/>
    <xf numFmtId="164" fontId="0" fillId="0" borderId="17" xfId="0" applyNumberFormat="1" applyBorder="1"/>
    <xf numFmtId="164" fontId="0" fillId="0" borderId="0" xfId="0" applyNumberFormat="1"/>
    <xf numFmtId="0" fontId="2" fillId="0" borderId="1" xfId="0" applyFont="1" applyBorder="1"/>
    <xf numFmtId="0" fontId="0" fillId="0" borderId="1" xfId="0" applyBorder="1"/>
    <xf numFmtId="164" fontId="2" fillId="0" borderId="1" xfId="0" applyNumberFormat="1" applyFont="1" applyBorder="1"/>
    <xf numFmtId="0" fontId="10" fillId="2" borderId="0" xfId="0" applyFont="1" applyFill="1" applyAlignment="1">
      <alignment horizontal="left"/>
    </xf>
    <xf numFmtId="0" fontId="2" fillId="3" borderId="0" xfId="0" applyFont="1" applyFill="1" applyAlignment="1">
      <alignment horizontal="left"/>
    </xf>
    <xf numFmtId="0" fontId="2" fillId="3" borderId="0" xfId="0" applyFont="1" applyFill="1"/>
    <xf numFmtId="164" fontId="17" fillId="0" borderId="0" xfId="3" applyFont="1" applyBorder="1" applyProtection="1"/>
    <xf numFmtId="0" fontId="10" fillId="2" borderId="0" xfId="0" applyFont="1" applyFill="1"/>
    <xf numFmtId="164" fontId="10" fillId="0" borderId="0" xfId="3" applyFont="1" applyBorder="1" applyProtection="1"/>
    <xf numFmtId="0" fontId="0" fillId="2" borderId="0" xfId="0" applyFill="1" applyAlignment="1">
      <alignment horizontal="right"/>
    </xf>
    <xf numFmtId="4" fontId="2" fillId="3" borderId="0" xfId="3" applyNumberFormat="1" applyFont="1" applyFill="1" applyBorder="1" applyAlignment="1" applyProtection="1">
      <alignment horizontal="left"/>
    </xf>
    <xf numFmtId="0" fontId="2" fillId="3" borderId="0" xfId="3" applyNumberFormat="1" applyFont="1" applyFill="1" applyBorder="1" applyAlignment="1" applyProtection="1"/>
    <xf numFmtId="0" fontId="0" fillId="0" borderId="17" xfId="0" applyBorder="1" applyAlignment="1">
      <alignment horizontal="right"/>
    </xf>
    <xf numFmtId="44" fontId="0" fillId="0" borderId="0" xfId="2" applyFont="1" applyBorder="1" applyAlignment="1" applyProtection="1">
      <alignment horizontal="right"/>
    </xf>
    <xf numFmtId="44" fontId="0" fillId="0" borderId="0" xfId="2" applyFont="1" applyBorder="1" applyProtection="1"/>
    <xf numFmtId="44" fontId="0" fillId="0" borderId="0" xfId="0" applyNumberFormat="1"/>
    <xf numFmtId="8" fontId="0" fillId="0" borderId="0" xfId="2" applyNumberFormat="1" applyFont="1" applyBorder="1" applyProtection="1"/>
    <xf numFmtId="44" fontId="0" fillId="0" borderId="0" xfId="2" applyFont="1" applyFill="1" applyBorder="1" applyProtection="1"/>
    <xf numFmtId="1" fontId="23" fillId="7" borderId="0" xfId="0" applyNumberFormat="1" applyFont="1" applyFill="1" applyAlignment="1">
      <alignment horizontal="left"/>
    </xf>
    <xf numFmtId="0" fontId="3" fillId="2" borderId="0" xfId="0" applyFont="1" applyFill="1" applyAlignment="1">
      <alignment horizontal="center"/>
    </xf>
    <xf numFmtId="44" fontId="0" fillId="2" borderId="0" xfId="0" applyNumberFormat="1" applyFill="1" applyAlignment="1">
      <alignment horizontal="left"/>
    </xf>
    <xf numFmtId="0" fontId="0" fillId="7" borderId="31" xfId="0" applyFill="1" applyBorder="1"/>
    <xf numFmtId="0" fontId="0" fillId="2" borderId="31" xfId="0" applyFill="1" applyBorder="1"/>
    <xf numFmtId="8" fontId="0" fillId="2" borderId="31" xfId="0" applyNumberFormat="1" applyFill="1" applyBorder="1" applyAlignment="1">
      <alignment horizontal="right"/>
    </xf>
    <xf numFmtId="0" fontId="2" fillId="3" borderId="31" xfId="0" applyFont="1" applyFill="1" applyBorder="1" applyAlignment="1">
      <alignment horizontal="left"/>
    </xf>
    <xf numFmtId="4" fontId="2" fillId="3" borderId="17" xfId="3" applyNumberFormat="1" applyFont="1" applyFill="1" applyBorder="1" applyAlignment="1" applyProtection="1">
      <alignment horizontal="left"/>
    </xf>
    <xf numFmtId="44" fontId="0" fillId="0" borderId="17" xfId="2" applyFont="1" applyBorder="1" applyProtection="1"/>
    <xf numFmtId="8" fontId="0" fillId="0" borderId="17" xfId="2" applyNumberFormat="1" applyFont="1" applyBorder="1" applyProtection="1"/>
    <xf numFmtId="44" fontId="0" fillId="0" borderId="17" xfId="0" applyNumberFormat="1" applyBorder="1"/>
    <xf numFmtId="8" fontId="0" fillId="0" borderId="0" xfId="2" applyNumberFormat="1" applyFont="1" applyFill="1" applyBorder="1" applyProtection="1"/>
    <xf numFmtId="0" fontId="2" fillId="3" borderId="17" xfId="0" applyFont="1" applyFill="1" applyBorder="1" applyAlignment="1">
      <alignment horizontal="left"/>
    </xf>
    <xf numFmtId="44" fontId="0" fillId="0" borderId="17" xfId="2" applyFont="1" applyFill="1" applyBorder="1" applyProtection="1"/>
    <xf numFmtId="8" fontId="0" fillId="0" borderId="17" xfId="2" applyNumberFormat="1" applyFont="1" applyFill="1" applyBorder="1" applyProtection="1"/>
    <xf numFmtId="8" fontId="0" fillId="2" borderId="0" xfId="0" applyNumberFormat="1" applyFill="1" applyAlignment="1">
      <alignment horizontal="right"/>
    </xf>
    <xf numFmtId="44" fontId="0" fillId="0" borderId="36" xfId="0" applyNumberFormat="1" applyBorder="1"/>
    <xf numFmtId="0" fontId="0" fillId="0" borderId="36" xfId="0" applyBorder="1"/>
    <xf numFmtId="0" fontId="0" fillId="2" borderId="36" xfId="0" applyFill="1" applyBorder="1"/>
    <xf numFmtId="0" fontId="10" fillId="2" borderId="36" xfId="0" applyFont="1" applyFill="1" applyBorder="1"/>
    <xf numFmtId="44" fontId="0" fillId="0" borderId="35" xfId="0" applyNumberFormat="1" applyBorder="1"/>
    <xf numFmtId="0" fontId="0" fillId="0" borderId="35" xfId="0" applyBorder="1"/>
    <xf numFmtId="0" fontId="0" fillId="2" borderId="35" xfId="0" applyFill="1" applyBorder="1"/>
    <xf numFmtId="8" fontId="0" fillId="2" borderId="35" xfId="0" applyNumberFormat="1" applyFill="1" applyBorder="1" applyAlignment="1">
      <alignment horizontal="right"/>
    </xf>
    <xf numFmtId="0" fontId="2" fillId="3" borderId="35" xfId="0" applyFont="1" applyFill="1" applyBorder="1" applyAlignment="1">
      <alignment horizontal="left"/>
    </xf>
    <xf numFmtId="4" fontId="2" fillId="3" borderId="35" xfId="3" applyNumberFormat="1" applyFont="1" applyFill="1" applyBorder="1" applyAlignment="1" applyProtection="1">
      <alignment horizontal="left"/>
    </xf>
    <xf numFmtId="44" fontId="0" fillId="0" borderId="36" xfId="2" applyFont="1" applyBorder="1" applyProtection="1"/>
    <xf numFmtId="0" fontId="10" fillId="2" borderId="36" xfId="0" applyFont="1" applyFill="1" applyBorder="1" applyAlignment="1">
      <alignment horizontal="left"/>
    </xf>
    <xf numFmtId="0" fontId="2" fillId="3" borderId="31" xfId="0" applyFont="1" applyFill="1" applyBorder="1"/>
    <xf numFmtId="0" fontId="0" fillId="0" borderId="31" xfId="0" applyBorder="1"/>
    <xf numFmtId="4" fontId="2" fillId="3" borderId="31" xfId="3" applyNumberFormat="1" applyFont="1" applyFill="1" applyBorder="1" applyAlignment="1" applyProtection="1">
      <alignment horizontal="left"/>
    </xf>
    <xf numFmtId="44" fontId="0" fillId="0" borderId="31" xfId="2" applyFont="1" applyBorder="1" applyProtection="1"/>
    <xf numFmtId="8" fontId="0" fillId="0" borderId="31" xfId="2" applyNumberFormat="1" applyFont="1" applyBorder="1" applyProtection="1"/>
    <xf numFmtId="0" fontId="10" fillId="2" borderId="31" xfId="0" applyFont="1" applyFill="1" applyBorder="1" applyAlignment="1">
      <alignment horizontal="left"/>
    </xf>
    <xf numFmtId="0" fontId="10" fillId="2" borderId="31" xfId="0" applyFont="1" applyFill="1" applyBorder="1"/>
    <xf numFmtId="8" fontId="0" fillId="0" borderId="35" xfId="2" applyNumberFormat="1" applyFont="1" applyBorder="1" applyProtection="1"/>
    <xf numFmtId="169" fontId="0" fillId="2" borderId="0" xfId="0" applyNumberFormat="1" applyFill="1" applyAlignment="1">
      <alignment horizontal="left"/>
    </xf>
    <xf numFmtId="168" fontId="0" fillId="2" borderId="0" xfId="0" applyNumberFormat="1" applyFill="1" applyAlignment="1">
      <alignment horizontal="left"/>
    </xf>
    <xf numFmtId="0" fontId="0" fillId="2" borderId="0" xfId="0" applyFill="1" applyAlignment="1">
      <alignment horizontal="left"/>
    </xf>
    <xf numFmtId="10" fontId="0" fillId="2" borderId="0" xfId="0" applyNumberFormat="1" applyFill="1" applyAlignment="1">
      <alignment horizontal="left"/>
    </xf>
    <xf numFmtId="0" fontId="24" fillId="9" borderId="0" xfId="0" applyFont="1" applyFill="1" applyAlignment="1">
      <alignment horizontal="right"/>
    </xf>
    <xf numFmtId="0" fontId="18" fillId="2" borderId="0" xfId="0" applyFont="1" applyFill="1"/>
    <xf numFmtId="0" fontId="3" fillId="0" borderId="0" xfId="0" applyFont="1"/>
    <xf numFmtId="0" fontId="11" fillId="9" borderId="0" xfId="0" applyFont="1" applyFill="1" applyAlignment="1">
      <alignment horizontal="right"/>
    </xf>
    <xf numFmtId="10" fontId="19" fillId="2" borderId="0" xfId="0" applyNumberFormat="1" applyFont="1" applyFill="1" applyAlignment="1">
      <alignment horizontal="left"/>
    </xf>
    <xf numFmtId="9" fontId="10" fillId="3" borderId="0" xfId="1" applyFont="1" applyFill="1" applyAlignment="1" applyProtection="1">
      <alignment horizontal="right"/>
    </xf>
    <xf numFmtId="0" fontId="0" fillId="3" borderId="28" xfId="0" applyFill="1" applyBorder="1"/>
    <xf numFmtId="9" fontId="0" fillId="3" borderId="0" xfId="1" applyFont="1" applyFill="1" applyAlignment="1" applyProtection="1">
      <alignment horizontal="left"/>
    </xf>
    <xf numFmtId="0" fontId="0" fillId="2" borderId="32" xfId="0" applyFill="1" applyBorder="1"/>
    <xf numFmtId="0" fontId="19" fillId="2" borderId="0" xfId="0" applyFont="1" applyFill="1"/>
    <xf numFmtId="0" fontId="2" fillId="2" borderId="32" xfId="0" applyFont="1" applyFill="1" applyBorder="1"/>
    <xf numFmtId="0" fontId="0" fillId="2" borderId="28" xfId="0" applyFill="1" applyBorder="1"/>
    <xf numFmtId="0" fontId="2" fillId="3" borderId="28" xfId="0" applyFont="1" applyFill="1" applyBorder="1"/>
    <xf numFmtId="0" fontId="6" fillId="3" borderId="28" xfId="0" applyFont="1" applyFill="1" applyBorder="1"/>
    <xf numFmtId="0" fontId="2" fillId="3" borderId="17" xfId="0" applyFont="1" applyFill="1" applyBorder="1"/>
    <xf numFmtId="0" fontId="2" fillId="3" borderId="16" xfId="0" applyFont="1" applyFill="1" applyBorder="1" applyAlignment="1">
      <alignment horizontal="center"/>
    </xf>
    <xf numFmtId="0" fontId="20" fillId="8" borderId="15" xfId="0" applyFont="1" applyFill="1" applyBorder="1" applyAlignment="1">
      <alignment horizontal="center"/>
    </xf>
    <xf numFmtId="0" fontId="11" fillId="2" borderId="17" xfId="0" applyFont="1" applyFill="1" applyBorder="1"/>
    <xf numFmtId="0" fontId="17" fillId="2" borderId="0" xfId="0" applyFont="1" applyFill="1"/>
    <xf numFmtId="0" fontId="2" fillId="2" borderId="28" xfId="0" applyFont="1" applyFill="1" applyBorder="1"/>
    <xf numFmtId="0" fontId="2" fillId="3" borderId="33" xfId="0" applyFont="1" applyFill="1" applyBorder="1"/>
    <xf numFmtId="167" fontId="2" fillId="3" borderId="26" xfId="1" applyNumberFormat="1" applyFont="1" applyFill="1" applyBorder="1" applyProtection="1"/>
    <xf numFmtId="0" fontId="11" fillId="2" borderId="0" xfId="0" applyFont="1" applyFill="1"/>
    <xf numFmtId="9" fontId="17" fillId="2" borderId="0" xfId="0" applyNumberFormat="1" applyFont="1" applyFill="1" applyAlignment="1">
      <alignment horizontal="left"/>
    </xf>
    <xf numFmtId="0" fontId="0" fillId="3" borderId="27" xfId="0" applyFill="1" applyBorder="1" applyAlignment="1">
      <alignment horizontal="left" indent="5"/>
    </xf>
    <xf numFmtId="0" fontId="0" fillId="3" borderId="28" xfId="0" applyFill="1" applyBorder="1" applyAlignment="1">
      <alignment vertical="center" wrapText="1"/>
    </xf>
    <xf numFmtId="167" fontId="0" fillId="3" borderId="0" xfId="1" applyNumberFormat="1" applyFont="1" applyFill="1" applyProtection="1"/>
    <xf numFmtId="9" fontId="16" fillId="3" borderId="17" xfId="1" applyFont="1" applyFill="1" applyBorder="1" applyAlignment="1" applyProtection="1">
      <alignment horizontal="right"/>
    </xf>
    <xf numFmtId="0" fontId="4" fillId="3" borderId="0" xfId="0" applyFont="1" applyFill="1" applyAlignment="1">
      <alignment wrapText="1"/>
    </xf>
    <xf numFmtId="0" fontId="2" fillId="2" borderId="27" xfId="0" applyFont="1" applyFill="1" applyBorder="1"/>
    <xf numFmtId="0" fontId="0" fillId="3" borderId="30" xfId="0" applyFill="1" applyBorder="1"/>
    <xf numFmtId="0" fontId="0" fillId="3" borderId="34" xfId="0" applyFill="1" applyBorder="1"/>
    <xf numFmtId="167" fontId="0" fillId="3" borderId="31" xfId="1" applyNumberFormat="1" applyFont="1" applyFill="1" applyBorder="1" applyProtection="1"/>
    <xf numFmtId="0" fontId="2" fillId="3" borderId="33" xfId="0" applyFont="1" applyFill="1" applyBorder="1" applyAlignment="1">
      <alignment vertical="center" wrapText="1"/>
    </xf>
    <xf numFmtId="167" fontId="0" fillId="3" borderId="26" xfId="1" applyNumberFormat="1" applyFont="1" applyFill="1" applyBorder="1" applyProtection="1"/>
    <xf numFmtId="0" fontId="2" fillId="3" borderId="33" xfId="0" applyFont="1" applyFill="1" applyBorder="1" applyAlignment="1">
      <alignment horizontal="left"/>
    </xf>
    <xf numFmtId="167" fontId="0" fillId="3" borderId="0" xfId="1" applyNumberFormat="1" applyFont="1" applyFill="1" applyBorder="1" applyProtection="1"/>
    <xf numFmtId="0" fontId="2" fillId="2" borderId="29" xfId="0" applyFont="1" applyFill="1" applyBorder="1"/>
    <xf numFmtId="0" fontId="2" fillId="3" borderId="29" xfId="0" applyFont="1" applyFill="1" applyBorder="1"/>
    <xf numFmtId="9" fontId="10" fillId="3" borderId="0" xfId="1" applyFont="1" applyFill="1" applyBorder="1" applyAlignment="1" applyProtection="1">
      <alignment horizontal="right"/>
    </xf>
    <xf numFmtId="0" fontId="2" fillId="3" borderId="27" xfId="0" applyFont="1" applyFill="1" applyBorder="1"/>
    <xf numFmtId="0" fontId="2" fillId="3" borderId="26" xfId="0" applyFont="1" applyFill="1" applyBorder="1" applyAlignment="1">
      <alignment vertical="center" wrapText="1"/>
    </xf>
    <xf numFmtId="0" fontId="2" fillId="3" borderId="37" xfId="0" applyFont="1" applyFill="1" applyBorder="1"/>
    <xf numFmtId="0" fontId="2" fillId="3" borderId="38" xfId="0" applyFont="1" applyFill="1" applyBorder="1"/>
    <xf numFmtId="0" fontId="0" fillId="2" borderId="27" xfId="0" applyFill="1" applyBorder="1"/>
    <xf numFmtId="9" fontId="10" fillId="3" borderId="16" xfId="1" applyFont="1" applyFill="1" applyBorder="1" applyAlignment="1" applyProtection="1">
      <alignment horizontal="right"/>
    </xf>
    <xf numFmtId="0" fontId="2" fillId="2" borderId="30" xfId="0" applyFont="1" applyFill="1" applyBorder="1"/>
    <xf numFmtId="9" fontId="10" fillId="3" borderId="1" xfId="1" applyFont="1" applyFill="1" applyBorder="1" applyAlignment="1" applyProtection="1">
      <alignment horizontal="right"/>
    </xf>
    <xf numFmtId="0" fontId="0" fillId="6" borderId="28" xfId="0" applyFill="1" applyBorder="1" applyProtection="1">
      <protection locked="0"/>
    </xf>
    <xf numFmtId="164" fontId="10" fillId="6" borderId="0" xfId="3" applyFont="1" applyFill="1" applyBorder="1" applyAlignment="1" applyProtection="1">
      <protection locked="0"/>
    </xf>
    <xf numFmtId="164" fontId="10" fillId="6" borderId="0" xfId="3" applyFont="1" applyFill="1" applyProtection="1">
      <protection locked="0"/>
    </xf>
    <xf numFmtId="9" fontId="10" fillId="3" borderId="35" xfId="1" applyFont="1" applyFill="1" applyBorder="1" applyAlignment="1" applyProtection="1">
      <alignment horizontal="right"/>
    </xf>
    <xf numFmtId="9" fontId="10" fillId="4" borderId="0" xfId="1" applyFont="1" applyFill="1" applyBorder="1" applyAlignment="1" applyProtection="1">
      <alignment horizontal="right"/>
    </xf>
    <xf numFmtId="9" fontId="10" fillId="4" borderId="0" xfId="1" applyFont="1" applyFill="1" applyAlignment="1" applyProtection="1">
      <alignment horizontal="right"/>
    </xf>
    <xf numFmtId="164" fontId="0" fillId="6" borderId="0" xfId="3" applyFont="1" applyFill="1" applyBorder="1" applyAlignment="1" applyProtection="1">
      <protection locked="0"/>
    </xf>
    <xf numFmtId="4" fontId="1" fillId="2" borderId="0" xfId="3" applyNumberFormat="1" applyFont="1" applyFill="1" applyBorder="1" applyAlignment="1" applyProtection="1">
      <alignment horizontal="left"/>
    </xf>
    <xf numFmtId="0" fontId="1" fillId="2" borderId="0" xfId="0" applyFont="1" applyFill="1" applyAlignment="1">
      <alignment horizontal="left"/>
    </xf>
    <xf numFmtId="10" fontId="1" fillId="2" borderId="0" xfId="0" applyNumberFormat="1" applyFont="1" applyFill="1" applyAlignment="1">
      <alignment horizontal="left"/>
    </xf>
    <xf numFmtId="0" fontId="2" fillId="3" borderId="17" xfId="3" applyNumberFormat="1" applyFont="1" applyFill="1" applyBorder="1" applyAlignment="1" applyProtection="1">
      <alignment horizontal="center"/>
    </xf>
    <xf numFmtId="44" fontId="2" fillId="4" borderId="26" xfId="3" applyNumberFormat="1" applyFont="1" applyFill="1" applyBorder="1" applyAlignment="1" applyProtection="1">
      <alignment vertical="center" wrapText="1"/>
    </xf>
    <xf numFmtId="0" fontId="7" fillId="6" borderId="14" xfId="0" applyFont="1" applyFill="1" applyBorder="1" applyAlignment="1" applyProtection="1">
      <alignment horizontal="left" vertical="center" wrapText="1" readingOrder="1"/>
      <protection locked="0"/>
    </xf>
    <xf numFmtId="0" fontId="17" fillId="4" borderId="0" xfId="0" applyFont="1" applyFill="1"/>
    <xf numFmtId="0" fontId="0" fillId="4" borderId="0" xfId="0" applyFill="1"/>
    <xf numFmtId="44" fontId="0" fillId="4" borderId="0" xfId="3" applyNumberFormat="1" applyFont="1" applyFill="1" applyProtection="1"/>
    <xf numFmtId="164" fontId="0" fillId="4" borderId="0" xfId="3" applyFont="1" applyFill="1" applyAlignment="1" applyProtection="1"/>
    <xf numFmtId="0" fontId="17" fillId="4" borderId="41" xfId="0" applyFont="1" applyFill="1" applyBorder="1"/>
    <xf numFmtId="0" fontId="0" fillId="4" borderId="41" xfId="0" applyFill="1" applyBorder="1"/>
    <xf numFmtId="9" fontId="10" fillId="4" borderId="41" xfId="1" applyFont="1" applyFill="1" applyBorder="1" applyAlignment="1" applyProtection="1">
      <alignment horizontal="right"/>
    </xf>
    <xf numFmtId="164" fontId="0" fillId="4" borderId="41" xfId="3" applyFont="1" applyFill="1" applyBorder="1" applyProtection="1"/>
    <xf numFmtId="164" fontId="0" fillId="4" borderId="41" xfId="3" applyFont="1" applyFill="1" applyBorder="1" applyAlignment="1" applyProtection="1"/>
    <xf numFmtId="44" fontId="0" fillId="4" borderId="41" xfId="3" applyNumberFormat="1" applyFont="1" applyFill="1" applyBorder="1" applyProtection="1"/>
    <xf numFmtId="0" fontId="26" fillId="11" borderId="0" xfId="0" applyFont="1" applyFill="1" applyAlignment="1">
      <alignment horizontal="right" vertical="center"/>
    </xf>
    <xf numFmtId="164" fontId="0" fillId="4" borderId="0" xfId="3" applyFont="1" applyFill="1" applyBorder="1" applyProtection="1"/>
    <xf numFmtId="44" fontId="0" fillId="4" borderId="0" xfId="3" applyNumberFormat="1" applyFont="1" applyFill="1" applyBorder="1" applyProtection="1"/>
    <xf numFmtId="0" fontId="27" fillId="11" borderId="41" xfId="0" applyFont="1" applyFill="1" applyBorder="1" applyAlignment="1">
      <alignment horizontal="right" vertical="top"/>
    </xf>
    <xf numFmtId="0" fontId="2" fillId="3" borderId="0" xfId="3" applyNumberFormat="1" applyFont="1" applyFill="1" applyBorder="1" applyAlignment="1" applyProtection="1">
      <alignment horizontal="center"/>
    </xf>
    <xf numFmtId="0" fontId="12" fillId="0" borderId="12" xfId="0" applyFont="1" applyBorder="1" applyAlignment="1">
      <alignment horizontal="center" vertical="center" wrapText="1" readingOrder="1"/>
    </xf>
    <xf numFmtId="0" fontId="28" fillId="6" borderId="12" xfId="0" applyFont="1" applyFill="1" applyBorder="1" applyAlignment="1" applyProtection="1">
      <alignment horizontal="center" vertical="center" wrapText="1" readingOrder="1"/>
      <protection locked="0"/>
    </xf>
    <xf numFmtId="164" fontId="2" fillId="0" borderId="0" xfId="0" applyNumberFormat="1" applyFont="1"/>
    <xf numFmtId="164" fontId="2" fillId="0" borderId="9" xfId="0" applyNumberFormat="1" applyFont="1" applyBorder="1"/>
    <xf numFmtId="164" fontId="2" fillId="0" borderId="17" xfId="0" applyNumberFormat="1" applyFont="1" applyBorder="1"/>
    <xf numFmtId="164" fontId="0" fillId="6" borderId="6" xfId="3" applyFont="1" applyFill="1" applyBorder="1" applyProtection="1">
      <protection locked="0"/>
    </xf>
    <xf numFmtId="164" fontId="0" fillId="0" borderId="2" xfId="3" applyFont="1" applyFill="1" applyBorder="1" applyAlignment="1" applyProtection="1"/>
    <xf numFmtId="164" fontId="0" fillId="6" borderId="5" xfId="3" applyFont="1" applyFill="1" applyBorder="1" applyAlignment="1" applyProtection="1">
      <protection locked="0"/>
    </xf>
    <xf numFmtId="164" fontId="0" fillId="6" borderId="6" xfId="3" applyFont="1" applyFill="1" applyBorder="1" applyAlignment="1" applyProtection="1">
      <protection locked="0"/>
    </xf>
    <xf numFmtId="164" fontId="0" fillId="6" borderId="0" xfId="3" applyFont="1" applyFill="1" applyBorder="1" applyProtection="1">
      <protection locked="0"/>
    </xf>
    <xf numFmtId="164" fontId="2" fillId="4" borderId="0" xfId="3" applyFont="1" applyFill="1" applyBorder="1" applyProtection="1"/>
    <xf numFmtId="164" fontId="0" fillId="4" borderId="17" xfId="3" applyFont="1" applyFill="1" applyBorder="1" applyAlignment="1" applyProtection="1"/>
    <xf numFmtId="164" fontId="2" fillId="4" borderId="17" xfId="3" applyFont="1" applyFill="1" applyBorder="1" applyAlignment="1" applyProtection="1"/>
    <xf numFmtId="164" fontId="0" fillId="4" borderId="16" xfId="3" applyFont="1" applyFill="1" applyBorder="1" applyAlignment="1" applyProtection="1"/>
    <xf numFmtId="164" fontId="0" fillId="4" borderId="1" xfId="3" applyFont="1" applyFill="1" applyBorder="1" applyAlignment="1" applyProtection="1"/>
    <xf numFmtId="9" fontId="16" fillId="3" borderId="0" xfId="1" applyFont="1" applyFill="1" applyBorder="1" applyAlignment="1" applyProtection="1">
      <alignment horizontal="right"/>
    </xf>
    <xf numFmtId="9" fontId="10" fillId="3" borderId="42" xfId="1" applyFont="1" applyFill="1" applyBorder="1" applyAlignment="1" applyProtection="1">
      <alignment horizontal="right"/>
    </xf>
    <xf numFmtId="164" fontId="0" fillId="4" borderId="35" xfId="3" applyFont="1" applyFill="1" applyBorder="1" applyAlignment="1" applyProtection="1"/>
    <xf numFmtId="2" fontId="10" fillId="3" borderId="0" xfId="1" applyNumberFormat="1" applyFont="1" applyFill="1" applyBorder="1" applyAlignment="1" applyProtection="1">
      <alignment horizontal="right"/>
    </xf>
    <xf numFmtId="167" fontId="10" fillId="3" borderId="0" xfId="1" applyNumberFormat="1" applyFont="1" applyFill="1" applyBorder="1" applyAlignment="1" applyProtection="1">
      <alignment horizontal="right"/>
    </xf>
    <xf numFmtId="0" fontId="2" fillId="0" borderId="0" xfId="3" applyNumberFormat="1" applyFont="1" applyBorder="1" applyAlignment="1" applyProtection="1">
      <alignment horizontal="center"/>
    </xf>
    <xf numFmtId="0" fontId="0" fillId="2" borderId="44" xfId="0" applyFill="1" applyBorder="1"/>
    <xf numFmtId="164" fontId="0" fillId="4" borderId="45" xfId="3" applyFont="1" applyFill="1" applyBorder="1" applyAlignment="1" applyProtection="1"/>
    <xf numFmtId="164" fontId="2" fillId="4" borderId="7" xfId="3" applyFont="1" applyFill="1" applyBorder="1" applyAlignment="1" applyProtection="1">
      <alignment horizontal="center"/>
    </xf>
    <xf numFmtId="164" fontId="2" fillId="4" borderId="17" xfId="3" applyFont="1" applyFill="1" applyBorder="1" applyAlignment="1" applyProtection="1">
      <alignment horizontal="center"/>
    </xf>
    <xf numFmtId="0" fontId="12" fillId="0" borderId="46" xfId="0" applyFont="1" applyBorder="1" applyAlignment="1">
      <alignment horizontal="left" vertical="center" wrapText="1" readingOrder="1"/>
    </xf>
    <xf numFmtId="164" fontId="0" fillId="4" borderId="0" xfId="3" applyFont="1" applyFill="1" applyBorder="1" applyProtection="1">
      <protection locked="0"/>
    </xf>
    <xf numFmtId="164" fontId="0" fillId="4" borderId="2" xfId="3" applyFont="1" applyFill="1" applyBorder="1" applyProtection="1"/>
    <xf numFmtId="164" fontId="0" fillId="6" borderId="7" xfId="3" applyFont="1" applyFill="1" applyBorder="1" applyAlignment="1" applyProtection="1">
      <protection locked="0"/>
    </xf>
    <xf numFmtId="164" fontId="0" fillId="6" borderId="48" xfId="3" applyFont="1" applyFill="1" applyBorder="1" applyAlignment="1" applyProtection="1">
      <protection locked="0"/>
    </xf>
    <xf numFmtId="164" fontId="0" fillId="6" borderId="2" xfId="3" applyFont="1" applyFill="1" applyBorder="1" applyAlignment="1" applyProtection="1">
      <protection locked="0"/>
    </xf>
    <xf numFmtId="164" fontId="0" fillId="6" borderId="3" xfId="3" applyFont="1" applyFill="1" applyBorder="1" applyAlignment="1" applyProtection="1">
      <protection locked="0"/>
    </xf>
    <xf numFmtId="164" fontId="0" fillId="4" borderId="50" xfId="3" applyFont="1" applyFill="1" applyBorder="1" applyAlignment="1" applyProtection="1"/>
    <xf numFmtId="164" fontId="2" fillId="4" borderId="3" xfId="3" applyFont="1" applyFill="1" applyBorder="1" applyAlignment="1" applyProtection="1">
      <alignment horizontal="center"/>
    </xf>
    <xf numFmtId="164" fontId="0" fillId="0" borderId="0" xfId="3" applyFont="1" applyFill="1" applyBorder="1" applyProtection="1"/>
    <xf numFmtId="0" fontId="2" fillId="2" borderId="0" xfId="0" applyFont="1" applyFill="1"/>
    <xf numFmtId="164" fontId="0" fillId="4" borderId="2" xfId="3" applyFont="1" applyFill="1" applyBorder="1" applyAlignment="1" applyProtection="1"/>
    <xf numFmtId="44" fontId="0" fillId="4" borderId="2" xfId="3" applyNumberFormat="1" applyFont="1" applyFill="1" applyBorder="1" applyProtection="1"/>
    <xf numFmtId="164" fontId="0" fillId="6" borderId="2" xfId="3" applyFont="1" applyFill="1" applyBorder="1" applyProtection="1">
      <protection locked="0"/>
    </xf>
    <xf numFmtId="164" fontId="2" fillId="4" borderId="3" xfId="3" applyFont="1" applyFill="1" applyBorder="1" applyAlignment="1" applyProtection="1"/>
    <xf numFmtId="164" fontId="0" fillId="4" borderId="3" xfId="3" applyFont="1" applyFill="1" applyBorder="1" applyAlignment="1" applyProtection="1"/>
    <xf numFmtId="164" fontId="0" fillId="4" borderId="15" xfId="3" applyFont="1" applyFill="1" applyBorder="1" applyAlignment="1" applyProtection="1"/>
    <xf numFmtId="164" fontId="0" fillId="4" borderId="48" xfId="3" applyFont="1" applyFill="1" applyBorder="1" applyAlignment="1" applyProtection="1"/>
    <xf numFmtId="0" fontId="2" fillId="2" borderId="44" xfId="0" applyFont="1" applyFill="1" applyBorder="1"/>
    <xf numFmtId="9" fontId="16" fillId="3" borderId="43" xfId="1" applyFont="1" applyFill="1" applyBorder="1" applyAlignment="1" applyProtection="1">
      <alignment horizontal="right"/>
    </xf>
    <xf numFmtId="164" fontId="2" fillId="4" borderId="50" xfId="3" applyFont="1" applyFill="1" applyBorder="1" applyProtection="1"/>
    <xf numFmtId="164" fontId="2" fillId="0" borderId="43" xfId="3" applyFont="1" applyBorder="1" applyProtection="1"/>
    <xf numFmtId="164" fontId="2" fillId="0" borderId="43" xfId="3" applyFont="1" applyFill="1" applyBorder="1" applyAlignment="1" applyProtection="1"/>
    <xf numFmtId="164" fontId="10" fillId="4" borderId="2" xfId="3" applyFont="1" applyFill="1" applyBorder="1" applyAlignment="1" applyProtection="1"/>
    <xf numFmtId="164" fontId="0" fillId="0" borderId="52" xfId="3" applyFont="1" applyBorder="1" applyProtection="1"/>
    <xf numFmtId="164" fontId="2" fillId="4" borderId="52" xfId="3" applyFont="1" applyFill="1" applyBorder="1" applyProtection="1"/>
    <xf numFmtId="0" fontId="2" fillId="2" borderId="0" xfId="0" applyFont="1" applyFill="1" applyAlignment="1">
      <alignment horizontal="left" indent="1"/>
    </xf>
    <xf numFmtId="0" fontId="2" fillId="2" borderId="17" xfId="0" applyFont="1" applyFill="1" applyBorder="1"/>
    <xf numFmtId="0" fontId="0" fillId="2" borderId="0" xfId="0" applyFill="1" applyAlignment="1">
      <alignment horizontal="left" indent="4"/>
    </xf>
    <xf numFmtId="0" fontId="0" fillId="2" borderId="17" xfId="0" applyFill="1" applyBorder="1" applyAlignment="1">
      <alignment horizontal="left"/>
    </xf>
    <xf numFmtId="164" fontId="0" fillId="4" borderId="53" xfId="3" applyFont="1" applyFill="1" applyBorder="1" applyProtection="1"/>
    <xf numFmtId="171" fontId="17" fillId="2" borderId="0" xfId="0" applyNumberFormat="1" applyFont="1" applyFill="1" applyAlignment="1">
      <alignment horizontal="left"/>
    </xf>
    <xf numFmtId="9" fontId="10" fillId="6" borderId="0" xfId="1" applyFont="1" applyFill="1" applyBorder="1" applyAlignment="1" applyProtection="1">
      <alignment horizontal="right"/>
      <protection locked="0"/>
    </xf>
    <xf numFmtId="9" fontId="2" fillId="3" borderId="54" xfId="1" applyFont="1" applyFill="1" applyBorder="1" applyAlignment="1" applyProtection="1">
      <alignment horizontal="right"/>
    </xf>
    <xf numFmtId="164" fontId="2" fillId="4" borderId="55" xfId="3" applyFont="1" applyFill="1" applyBorder="1" applyAlignment="1" applyProtection="1"/>
    <xf numFmtId="164" fontId="2" fillId="0" borderId="55" xfId="3" applyFont="1" applyFill="1" applyBorder="1" applyAlignment="1" applyProtection="1"/>
    <xf numFmtId="9" fontId="2" fillId="3" borderId="57" xfId="1" applyFont="1" applyFill="1" applyBorder="1" applyAlignment="1" applyProtection="1">
      <alignment horizontal="right"/>
    </xf>
    <xf numFmtId="9" fontId="1" fillId="3" borderId="57" xfId="1" applyFont="1" applyFill="1" applyBorder="1" applyAlignment="1" applyProtection="1">
      <alignment horizontal="right"/>
    </xf>
    <xf numFmtId="9" fontId="1" fillId="3" borderId="58" xfId="1" applyFont="1" applyFill="1" applyBorder="1" applyAlignment="1" applyProtection="1">
      <alignment horizontal="right"/>
    </xf>
    <xf numFmtId="166" fontId="10" fillId="6" borderId="57" xfId="0" applyNumberFormat="1" applyFont="1" applyFill="1" applyBorder="1" applyAlignment="1" applyProtection="1">
      <alignment horizontal="right"/>
      <protection locked="0"/>
    </xf>
    <xf numFmtId="9" fontId="16" fillId="3" borderId="57" xfId="1" applyFont="1" applyFill="1" applyBorder="1" applyAlignment="1" applyProtection="1">
      <alignment horizontal="right"/>
    </xf>
    <xf numFmtId="9" fontId="1" fillId="3" borderId="60" xfId="1" applyFont="1" applyFill="1" applyBorder="1" applyAlignment="1" applyProtection="1">
      <alignment horizontal="right"/>
    </xf>
    <xf numFmtId="164" fontId="0" fillId="4" borderId="35" xfId="3" applyFont="1" applyFill="1" applyBorder="1" applyProtection="1"/>
    <xf numFmtId="164" fontId="0" fillId="0" borderId="35" xfId="3" applyFont="1" applyBorder="1" applyProtection="1"/>
    <xf numFmtId="164" fontId="2" fillId="4" borderId="35" xfId="3" applyFont="1" applyFill="1" applyBorder="1" applyProtection="1"/>
    <xf numFmtId="164" fontId="2" fillId="0" borderId="35" xfId="3" applyFont="1" applyBorder="1" applyProtection="1"/>
    <xf numFmtId="164" fontId="2" fillId="4" borderId="53" xfId="3" applyFont="1" applyFill="1" applyBorder="1" applyProtection="1"/>
    <xf numFmtId="0" fontId="2" fillId="2" borderId="55" xfId="0" applyFont="1" applyFill="1" applyBorder="1" applyAlignment="1">
      <alignment horizontal="left" indent="4"/>
    </xf>
    <xf numFmtId="9" fontId="1" fillId="3" borderId="54" xfId="1" applyFont="1" applyFill="1" applyBorder="1" applyAlignment="1" applyProtection="1">
      <alignment horizontal="right"/>
    </xf>
    <xf numFmtId="164" fontId="2" fillId="4" borderId="55" xfId="3" applyFont="1" applyFill="1" applyBorder="1" applyProtection="1"/>
    <xf numFmtId="164" fontId="2" fillId="0" borderId="55" xfId="3" applyFont="1" applyBorder="1" applyProtection="1"/>
    <xf numFmtId="164" fontId="0" fillId="0" borderId="55" xfId="3" applyFont="1" applyBorder="1" applyProtection="1"/>
    <xf numFmtId="164" fontId="0" fillId="6" borderId="35" xfId="3" applyFont="1" applyFill="1" applyBorder="1" applyProtection="1">
      <protection locked="0"/>
    </xf>
    <xf numFmtId="0" fontId="2" fillId="2" borderId="35" xfId="0" applyFont="1" applyFill="1" applyBorder="1" applyAlignment="1">
      <alignment horizontal="left"/>
    </xf>
    <xf numFmtId="0" fontId="0" fillId="2" borderId="55" xfId="0" applyFill="1" applyBorder="1" applyAlignment="1">
      <alignment horizontal="left"/>
    </xf>
    <xf numFmtId="9" fontId="17" fillId="2" borderId="0" xfId="0" applyNumberFormat="1" applyFont="1" applyFill="1" applyAlignment="1">
      <alignment horizontal="right"/>
    </xf>
    <xf numFmtId="0" fontId="17" fillId="2" borderId="0" xfId="0" applyFont="1" applyFill="1" applyAlignment="1">
      <alignment horizontal="right"/>
    </xf>
    <xf numFmtId="0" fontId="2" fillId="2" borderId="35" xfId="0" applyFont="1" applyFill="1" applyBorder="1"/>
    <xf numFmtId="9" fontId="2" fillId="3" borderId="60" xfId="1" applyFont="1" applyFill="1" applyBorder="1" applyAlignment="1" applyProtection="1">
      <alignment horizontal="right"/>
    </xf>
    <xf numFmtId="0" fontId="2" fillId="4" borderId="35" xfId="3" applyNumberFormat="1" applyFont="1" applyFill="1" applyBorder="1" applyAlignment="1" applyProtection="1">
      <alignment horizontal="center"/>
    </xf>
    <xf numFmtId="0" fontId="16" fillId="3" borderId="35" xfId="1" applyNumberFormat="1" applyFont="1" applyFill="1" applyBorder="1" applyAlignment="1" applyProtection="1">
      <alignment horizontal="center"/>
    </xf>
    <xf numFmtId="0" fontId="2" fillId="0" borderId="35" xfId="3" applyNumberFormat="1" applyFont="1" applyBorder="1" applyAlignment="1" applyProtection="1">
      <alignment horizontal="center"/>
    </xf>
    <xf numFmtId="164" fontId="0" fillId="4" borderId="55" xfId="3" applyFont="1" applyFill="1" applyBorder="1" applyProtection="1"/>
    <xf numFmtId="9" fontId="16" fillId="3" borderId="54" xfId="1" applyFont="1" applyFill="1" applyBorder="1" applyAlignment="1" applyProtection="1">
      <alignment horizontal="right"/>
    </xf>
    <xf numFmtId="167" fontId="10" fillId="6" borderId="57" xfId="1" applyNumberFormat="1" applyFont="1" applyFill="1" applyBorder="1" applyAlignment="1" applyProtection="1">
      <alignment horizontal="right"/>
      <protection locked="0"/>
    </xf>
    <xf numFmtId="167" fontId="16" fillId="3" borderId="54" xfId="1" applyNumberFormat="1" applyFont="1" applyFill="1" applyBorder="1" applyAlignment="1" applyProtection="1">
      <alignment horizontal="right"/>
    </xf>
    <xf numFmtId="9" fontId="10" fillId="3" borderId="54" xfId="1" applyFont="1" applyFill="1" applyBorder="1" applyAlignment="1" applyProtection="1">
      <alignment horizontal="right"/>
    </xf>
    <xf numFmtId="9" fontId="10" fillId="3" borderId="57" xfId="1" applyFont="1" applyFill="1" applyBorder="1" applyAlignment="1" applyProtection="1">
      <alignment horizontal="right"/>
    </xf>
    <xf numFmtId="9" fontId="10" fillId="3" borderId="60" xfId="1" applyFont="1" applyFill="1" applyBorder="1" applyAlignment="1" applyProtection="1">
      <alignment horizontal="right"/>
    </xf>
    <xf numFmtId="9" fontId="10" fillId="3" borderId="63" xfId="1" applyFont="1" applyFill="1" applyBorder="1" applyAlignment="1" applyProtection="1">
      <alignment horizontal="right"/>
    </xf>
    <xf numFmtId="9" fontId="10" fillId="3" borderId="64" xfId="1" applyFont="1" applyFill="1" applyBorder="1" applyAlignment="1" applyProtection="1">
      <alignment horizontal="right"/>
    </xf>
    <xf numFmtId="9" fontId="16" fillId="3" borderId="60" xfId="1" applyFont="1" applyFill="1" applyBorder="1" applyAlignment="1" applyProtection="1">
      <alignment horizontal="right"/>
    </xf>
    <xf numFmtId="9" fontId="10" fillId="3" borderId="59" xfId="1" applyFont="1" applyFill="1" applyBorder="1" applyAlignment="1" applyProtection="1">
      <alignment horizontal="right"/>
    </xf>
    <xf numFmtId="0" fontId="16" fillId="3" borderId="60" xfId="1" applyNumberFormat="1" applyFont="1" applyFill="1" applyBorder="1" applyAlignment="1" applyProtection="1">
      <alignment horizontal="center"/>
    </xf>
    <xf numFmtId="9" fontId="10" fillId="6" borderId="57" xfId="1" applyFont="1" applyFill="1" applyBorder="1" applyAlignment="1" applyProtection="1">
      <alignment horizontal="right"/>
      <protection locked="0"/>
    </xf>
    <xf numFmtId="9" fontId="10" fillId="3" borderId="65" xfId="1" applyFont="1" applyFill="1" applyBorder="1" applyAlignment="1" applyProtection="1">
      <alignment horizontal="right"/>
    </xf>
    <xf numFmtId="166" fontId="10" fillId="6" borderId="66" xfId="0" applyNumberFormat="1" applyFont="1" applyFill="1" applyBorder="1" applyAlignment="1" applyProtection="1">
      <alignment horizontal="right"/>
      <protection locked="0"/>
    </xf>
    <xf numFmtId="9" fontId="16" fillId="3" borderId="67" xfId="1" applyFont="1" applyFill="1" applyBorder="1" applyAlignment="1" applyProtection="1">
      <alignment horizontal="right"/>
    </xf>
    <xf numFmtId="0" fontId="2" fillId="4" borderId="68" xfId="3" applyNumberFormat="1" applyFont="1" applyFill="1" applyBorder="1" applyAlignment="1" applyProtection="1">
      <alignment horizontal="center"/>
    </xf>
    <xf numFmtId="9" fontId="10" fillId="3" borderId="69" xfId="1" applyFont="1" applyFill="1" applyBorder="1" applyAlignment="1" applyProtection="1">
      <alignment horizontal="right"/>
    </xf>
    <xf numFmtId="0" fontId="0" fillId="2" borderId="0" xfId="0" applyFill="1" applyAlignment="1">
      <alignment horizontal="left" indent="5"/>
    </xf>
    <xf numFmtId="164" fontId="2" fillId="4" borderId="43" xfId="3" applyFont="1" applyFill="1" applyBorder="1" applyProtection="1"/>
    <xf numFmtId="170" fontId="2" fillId="3" borderId="71" xfId="1" applyNumberFormat="1" applyFont="1" applyFill="1" applyBorder="1" applyAlignment="1" applyProtection="1">
      <alignment horizontal="right"/>
    </xf>
    <xf numFmtId="9" fontId="10" fillId="3" borderId="32" xfId="1" applyFont="1" applyFill="1" applyBorder="1" applyAlignment="1" applyProtection="1">
      <alignment horizontal="right"/>
    </xf>
    <xf numFmtId="9" fontId="16" fillId="3" borderId="42" xfId="1" applyFont="1" applyFill="1" applyBorder="1" applyAlignment="1" applyProtection="1">
      <alignment horizontal="right"/>
    </xf>
    <xf numFmtId="2" fontId="10" fillId="3" borderId="32" xfId="1" applyNumberFormat="1" applyFont="1" applyFill="1" applyBorder="1" applyAlignment="1" applyProtection="1">
      <alignment horizontal="right"/>
    </xf>
    <xf numFmtId="9" fontId="17" fillId="3" borderId="32" xfId="1" applyFont="1" applyFill="1" applyBorder="1" applyAlignment="1" applyProtection="1">
      <alignment horizontal="right"/>
    </xf>
    <xf numFmtId="9" fontId="10" fillId="3" borderId="62" xfId="1" applyFont="1" applyFill="1" applyBorder="1" applyAlignment="1" applyProtection="1">
      <alignment horizontal="right"/>
    </xf>
    <xf numFmtId="9" fontId="10" fillId="3" borderId="72" xfId="1" applyFont="1" applyFill="1" applyBorder="1" applyAlignment="1" applyProtection="1">
      <alignment horizontal="right"/>
    </xf>
    <xf numFmtId="9" fontId="10" fillId="3" borderId="47" xfId="1" applyFont="1" applyFill="1" applyBorder="1" applyAlignment="1" applyProtection="1">
      <alignment horizontal="right"/>
    </xf>
    <xf numFmtId="9" fontId="16" fillId="3" borderId="73" xfId="1" applyFont="1" applyFill="1" applyBorder="1" applyAlignment="1" applyProtection="1">
      <alignment horizontal="right"/>
    </xf>
    <xf numFmtId="9" fontId="16" fillId="3" borderId="47" xfId="1" applyFont="1" applyFill="1" applyBorder="1" applyAlignment="1" applyProtection="1">
      <alignment horizontal="right"/>
    </xf>
    <xf numFmtId="9" fontId="16" fillId="3" borderId="32" xfId="1" applyFont="1" applyFill="1" applyBorder="1" applyAlignment="1" applyProtection="1">
      <alignment horizontal="right"/>
    </xf>
    <xf numFmtId="9" fontId="16" fillId="3" borderId="62" xfId="1" applyFont="1" applyFill="1" applyBorder="1" applyAlignment="1" applyProtection="1">
      <alignment horizontal="right"/>
    </xf>
    <xf numFmtId="9" fontId="16" fillId="3" borderId="74" xfId="1" applyFont="1" applyFill="1" applyBorder="1" applyAlignment="1" applyProtection="1">
      <alignment horizontal="right"/>
    </xf>
    <xf numFmtId="2" fontId="10" fillId="3" borderId="32" xfId="1" applyNumberFormat="1" applyFont="1" applyFill="1" applyBorder="1" applyAlignment="1" applyProtection="1">
      <alignment horizontal="right"/>
      <protection locked="0"/>
    </xf>
    <xf numFmtId="9" fontId="16" fillId="3" borderId="75" xfId="1" applyFont="1" applyFill="1" applyBorder="1" applyAlignment="1" applyProtection="1">
      <alignment horizontal="right"/>
    </xf>
    <xf numFmtId="2" fontId="10" fillId="3" borderId="10" xfId="1" applyNumberFormat="1" applyFont="1" applyFill="1" applyBorder="1" applyAlignment="1" applyProtection="1">
      <alignment horizontal="right"/>
    </xf>
    <xf numFmtId="9" fontId="10" fillId="3" borderId="10" xfId="1" applyFont="1" applyFill="1" applyBorder="1" applyAlignment="1" applyProtection="1">
      <alignment horizontal="right"/>
    </xf>
    <xf numFmtId="9" fontId="10" fillId="3" borderId="49" xfId="1" applyFont="1" applyFill="1" applyBorder="1" applyAlignment="1" applyProtection="1">
      <alignment horizontal="right"/>
    </xf>
    <xf numFmtId="9" fontId="10" fillId="3" borderId="73" xfId="1" applyFont="1" applyFill="1" applyBorder="1" applyAlignment="1" applyProtection="1">
      <alignment horizontal="right"/>
    </xf>
    <xf numFmtId="0" fontId="2" fillId="0" borderId="55" xfId="3" applyNumberFormat="1" applyFont="1" applyBorder="1" applyAlignment="1" applyProtection="1">
      <alignment horizontal="center"/>
    </xf>
    <xf numFmtId="0" fontId="2" fillId="0" borderId="56" xfId="3" applyNumberFormat="1" applyFont="1" applyBorder="1" applyAlignment="1" applyProtection="1">
      <alignment horizontal="center"/>
    </xf>
    <xf numFmtId="164" fontId="0" fillId="0" borderId="55" xfId="3" applyFont="1" applyFill="1" applyBorder="1" applyAlignment="1" applyProtection="1"/>
    <xf numFmtId="164" fontId="2" fillId="0" borderId="76" xfId="3" applyFont="1" applyFill="1" applyBorder="1" applyAlignment="1" applyProtection="1"/>
    <xf numFmtId="0" fontId="0" fillId="3" borderId="77" xfId="0" applyFill="1" applyBorder="1"/>
    <xf numFmtId="164" fontId="10" fillId="6" borderId="0" xfId="3" applyFont="1" applyFill="1" applyBorder="1" applyProtection="1">
      <protection locked="0"/>
    </xf>
    <xf numFmtId="0" fontId="0" fillId="2" borderId="40" xfId="0" applyFill="1" applyBorder="1"/>
    <xf numFmtId="164" fontId="0" fillId="4" borderId="61" xfId="3" applyFont="1" applyFill="1" applyBorder="1" applyAlignment="1" applyProtection="1"/>
    <xf numFmtId="164" fontId="0" fillId="0" borderId="77" xfId="3" applyFont="1" applyBorder="1" applyProtection="1"/>
    <xf numFmtId="164" fontId="0" fillId="0" borderId="77" xfId="3" applyFont="1" applyFill="1" applyBorder="1" applyAlignment="1" applyProtection="1"/>
    <xf numFmtId="164" fontId="2" fillId="0" borderId="78" xfId="3" applyFont="1" applyFill="1" applyBorder="1" applyAlignment="1" applyProtection="1"/>
    <xf numFmtId="164" fontId="0" fillId="4" borderId="77" xfId="3" applyFont="1" applyFill="1" applyBorder="1" applyAlignment="1" applyProtection="1"/>
    <xf numFmtId="164" fontId="0" fillId="4" borderId="68" xfId="3" applyFont="1" applyFill="1" applyBorder="1" applyAlignment="1" applyProtection="1"/>
    <xf numFmtId="44" fontId="0" fillId="0" borderId="77" xfId="3" applyNumberFormat="1" applyFont="1" applyBorder="1" applyProtection="1"/>
    <xf numFmtId="164" fontId="10" fillId="4" borderId="77" xfId="3" applyFont="1" applyFill="1" applyBorder="1" applyAlignment="1" applyProtection="1"/>
    <xf numFmtId="164" fontId="0" fillId="0" borderId="79" xfId="3" applyFont="1" applyFill="1" applyBorder="1" applyAlignment="1" applyProtection="1"/>
    <xf numFmtId="164" fontId="0" fillId="0" borderId="80" xfId="3" applyFont="1" applyFill="1" applyBorder="1" applyAlignment="1" applyProtection="1"/>
    <xf numFmtId="164" fontId="2" fillId="0" borderId="81" xfId="3" applyFont="1" applyBorder="1" applyProtection="1"/>
    <xf numFmtId="44" fontId="0" fillId="0" borderId="77" xfId="3" applyNumberFormat="1" applyFont="1" applyFill="1" applyBorder="1" applyAlignment="1" applyProtection="1"/>
    <xf numFmtId="164" fontId="2" fillId="0" borderId="81" xfId="3" applyFont="1" applyFill="1" applyBorder="1" applyAlignment="1" applyProtection="1"/>
    <xf numFmtId="164" fontId="1" fillId="6" borderId="51" xfId="3" applyFont="1" applyFill="1" applyBorder="1" applyProtection="1">
      <protection locked="0"/>
    </xf>
    <xf numFmtId="164" fontId="0" fillId="4" borderId="83" xfId="3" applyFont="1" applyFill="1" applyBorder="1" applyProtection="1"/>
    <xf numFmtId="164" fontId="0" fillId="4" borderId="84" xfId="3" applyFont="1" applyFill="1" applyBorder="1" applyProtection="1"/>
    <xf numFmtId="164" fontId="0" fillId="4" borderId="85" xfId="3" applyFont="1" applyFill="1" applyBorder="1" applyProtection="1"/>
    <xf numFmtId="171" fontId="0" fillId="4" borderId="84" xfId="3" applyNumberFormat="1" applyFont="1" applyFill="1" applyBorder="1" applyProtection="1"/>
    <xf numFmtId="10" fontId="0" fillId="4" borderId="84" xfId="1" applyNumberFormat="1" applyFont="1" applyFill="1" applyBorder="1" applyProtection="1"/>
    <xf numFmtId="10" fontId="0" fillId="4" borderId="86" xfId="1" applyNumberFormat="1" applyFont="1" applyFill="1" applyBorder="1" applyProtection="1"/>
    <xf numFmtId="0" fontId="2" fillId="3" borderId="82" xfId="0" applyFont="1" applyFill="1" applyBorder="1" applyAlignment="1">
      <alignment horizontal="center"/>
    </xf>
    <xf numFmtId="0" fontId="23" fillId="3" borderId="0" xfId="0" applyFont="1" applyFill="1"/>
    <xf numFmtId="0" fontId="5" fillId="3" borderId="0" xfId="0" applyFont="1" applyFill="1"/>
    <xf numFmtId="9" fontId="10" fillId="6" borderId="32" xfId="1" applyFont="1" applyFill="1" applyBorder="1" applyAlignment="1" applyProtection="1">
      <alignment horizontal="right"/>
      <protection locked="0"/>
    </xf>
    <xf numFmtId="166" fontId="10" fillId="6" borderId="72" xfId="0" applyNumberFormat="1" applyFont="1" applyFill="1" applyBorder="1" applyAlignment="1" applyProtection="1">
      <alignment horizontal="right"/>
      <protection locked="0"/>
    </xf>
    <xf numFmtId="9" fontId="10" fillId="6" borderId="0" xfId="0" applyNumberFormat="1" applyFont="1" applyFill="1" applyAlignment="1" applyProtection="1">
      <alignment horizontal="right"/>
      <protection locked="0"/>
    </xf>
    <xf numFmtId="44" fontId="21" fillId="6" borderId="46" xfId="2" applyFont="1" applyFill="1" applyBorder="1" applyAlignment="1" applyProtection="1">
      <alignment vertical="top" wrapText="1"/>
      <protection locked="0"/>
    </xf>
    <xf numFmtId="10" fontId="10" fillId="6" borderId="0" xfId="0" applyNumberFormat="1" applyFont="1" applyFill="1" applyAlignment="1" applyProtection="1">
      <alignment horizontal="left"/>
      <protection locked="0"/>
    </xf>
    <xf numFmtId="9" fontId="10" fillId="6" borderId="0" xfId="0" applyNumberFormat="1" applyFont="1" applyFill="1" applyAlignment="1" applyProtection="1">
      <alignment horizontal="left"/>
      <protection locked="0"/>
    </xf>
    <xf numFmtId="44" fontId="0" fillId="0" borderId="0" xfId="0" quotePrefix="1" applyNumberFormat="1"/>
    <xf numFmtId="10" fontId="0" fillId="3" borderId="77" xfId="1" applyNumberFormat="1" applyFont="1" applyFill="1" applyBorder="1" applyProtection="1"/>
    <xf numFmtId="10" fontId="0" fillId="3" borderId="78" xfId="1" applyNumberFormat="1" applyFont="1" applyFill="1" applyBorder="1" applyProtection="1"/>
    <xf numFmtId="171" fontId="0" fillId="3" borderId="77" xfId="3" applyNumberFormat="1" applyFont="1" applyFill="1" applyBorder="1" applyProtection="1"/>
    <xf numFmtId="44" fontId="29" fillId="6" borderId="14" xfId="2" applyFont="1" applyFill="1" applyBorder="1" applyAlignment="1" applyProtection="1">
      <alignment vertical="top" wrapText="1"/>
      <protection locked="0"/>
    </xf>
    <xf numFmtId="164" fontId="0" fillId="6" borderId="0" xfId="3" applyFont="1" applyFill="1" applyProtection="1">
      <protection locked="0"/>
    </xf>
    <xf numFmtId="0" fontId="2" fillId="0" borderId="88" xfId="3" applyNumberFormat="1" applyFont="1" applyBorder="1" applyAlignment="1" applyProtection="1">
      <alignment horizontal="center"/>
    </xf>
    <xf numFmtId="164" fontId="0" fillId="0" borderId="2" xfId="3" applyFont="1" applyBorder="1" applyAlignment="1" applyProtection="1"/>
    <xf numFmtId="164" fontId="0" fillId="0" borderId="2" xfId="3" applyFont="1" applyBorder="1" applyProtection="1"/>
    <xf numFmtId="164" fontId="2" fillId="0" borderId="61" xfId="3" applyFont="1" applyFill="1" applyBorder="1" applyAlignment="1" applyProtection="1"/>
    <xf numFmtId="44" fontId="0" fillId="0" borderId="2" xfId="3" applyNumberFormat="1" applyFont="1" applyFill="1" applyBorder="1" applyAlignment="1" applyProtection="1"/>
    <xf numFmtId="164" fontId="10" fillId="4" borderId="2" xfId="3" applyFont="1" applyFill="1" applyBorder="1" applyProtection="1"/>
    <xf numFmtId="164" fontId="0" fillId="0" borderId="88" xfId="3" applyFont="1" applyFill="1" applyBorder="1" applyAlignment="1" applyProtection="1"/>
    <xf numFmtId="164" fontId="2" fillId="0" borderId="87" xfId="3" applyFont="1" applyFill="1" applyBorder="1" applyAlignment="1" applyProtection="1"/>
    <xf numFmtId="44" fontId="10" fillId="6" borderId="32" xfId="2" applyFont="1" applyFill="1" applyBorder="1" applyAlignment="1" applyProtection="1">
      <alignment horizontal="right"/>
      <protection locked="0"/>
    </xf>
    <xf numFmtId="44" fontId="10" fillId="6" borderId="0" xfId="2" applyFont="1" applyFill="1" applyBorder="1" applyAlignment="1" applyProtection="1">
      <alignment horizontal="right"/>
      <protection locked="0"/>
    </xf>
    <xf numFmtId="175" fontId="10" fillId="6" borderId="32" xfId="1" applyNumberFormat="1" applyFont="1" applyFill="1" applyBorder="1" applyAlignment="1" applyProtection="1">
      <alignment horizontal="right"/>
      <protection locked="0"/>
    </xf>
    <xf numFmtId="164" fontId="0" fillId="0" borderId="0" xfId="3" applyFont="1" applyProtection="1">
      <protection locked="0"/>
    </xf>
    <xf numFmtId="9" fontId="25" fillId="3" borderId="89" xfId="1" applyFont="1" applyFill="1" applyBorder="1" applyAlignment="1" applyProtection="1">
      <alignment horizontal="right"/>
    </xf>
    <xf numFmtId="164" fontId="2" fillId="4" borderId="90" xfId="3" applyFont="1" applyFill="1" applyBorder="1" applyAlignment="1" applyProtection="1"/>
    <xf numFmtId="164" fontId="2" fillId="4" borderId="91" xfId="3" applyFont="1" applyFill="1" applyBorder="1" applyAlignment="1" applyProtection="1"/>
    <xf numFmtId="9" fontId="25" fillId="3" borderId="92" xfId="1" applyFont="1" applyFill="1" applyBorder="1" applyAlignment="1" applyProtection="1">
      <alignment horizontal="right"/>
    </xf>
    <xf numFmtId="0" fontId="2" fillId="3" borderId="0" xfId="0" applyFont="1" applyFill="1" applyAlignment="1">
      <alignment horizontal="left" vertical="center"/>
    </xf>
    <xf numFmtId="10" fontId="30" fillId="0" borderId="0" xfId="0" applyNumberFormat="1" applyFont="1"/>
    <xf numFmtId="10" fontId="4" fillId="0" borderId="0" xfId="0" applyNumberFormat="1" applyFont="1"/>
    <xf numFmtId="3" fontId="4" fillId="0" borderId="0" xfId="0" applyNumberFormat="1" applyFont="1"/>
    <xf numFmtId="3" fontId="30" fillId="0" borderId="0" xfId="0" applyNumberFormat="1" applyFont="1"/>
    <xf numFmtId="0" fontId="4" fillId="0" borderId="0" xfId="0" applyFont="1"/>
    <xf numFmtId="10" fontId="4" fillId="0" borderId="0" xfId="1" applyNumberFormat="1" applyFont="1"/>
    <xf numFmtId="10" fontId="20" fillId="0" borderId="95" xfId="0" applyNumberFormat="1" applyFont="1" applyBorder="1"/>
    <xf numFmtId="10" fontId="4" fillId="0" borderId="95" xfId="0" applyNumberFormat="1" applyFont="1" applyBorder="1"/>
    <xf numFmtId="3" fontId="4" fillId="0" borderId="95" xfId="0" applyNumberFormat="1" applyFont="1" applyBorder="1"/>
    <xf numFmtId="10" fontId="4" fillId="0" borderId="96" xfId="1" applyNumberFormat="1" applyFont="1" applyBorder="1"/>
    <xf numFmtId="10" fontId="20" fillId="13" borderId="95" xfId="0" applyNumberFormat="1" applyFont="1" applyFill="1" applyBorder="1"/>
    <xf numFmtId="10" fontId="4" fillId="2" borderId="98" xfId="1" applyNumberFormat="1" applyFont="1" applyFill="1" applyBorder="1"/>
    <xf numFmtId="3" fontId="4" fillId="2" borderId="97" xfId="0" applyNumberFormat="1" applyFont="1" applyFill="1" applyBorder="1"/>
    <xf numFmtId="10" fontId="20" fillId="8" borderId="97" xfId="0" applyNumberFormat="1" applyFont="1" applyFill="1" applyBorder="1"/>
    <xf numFmtId="10" fontId="20" fillId="3" borderId="98" xfId="1" applyNumberFormat="1" applyFont="1" applyFill="1" applyBorder="1"/>
    <xf numFmtId="10" fontId="20" fillId="3" borderId="97" xfId="0" applyNumberFormat="1" applyFont="1" applyFill="1" applyBorder="1"/>
    <xf numFmtId="176" fontId="4" fillId="0" borderId="96" xfId="1" applyNumberFormat="1" applyFont="1" applyBorder="1"/>
    <xf numFmtId="176" fontId="20" fillId="3" borderId="98" xfId="1" applyNumberFormat="1" applyFont="1" applyFill="1" applyBorder="1"/>
    <xf numFmtId="0" fontId="2" fillId="3" borderId="99" xfId="0" applyFont="1" applyFill="1" applyBorder="1" applyAlignment="1">
      <alignment horizontal="left" vertical="center"/>
    </xf>
    <xf numFmtId="8" fontId="0" fillId="0" borderId="0" xfId="0" applyNumberFormat="1"/>
    <xf numFmtId="44" fontId="0" fillId="7" borderId="0" xfId="2" applyFont="1" applyFill="1"/>
    <xf numFmtId="44" fontId="0" fillId="7" borderId="31" xfId="2" applyFont="1" applyFill="1" applyBorder="1"/>
    <xf numFmtId="4" fontId="10" fillId="2" borderId="0" xfId="0" applyNumberFormat="1" applyFont="1" applyFill="1" applyAlignment="1">
      <alignment horizontal="left"/>
    </xf>
    <xf numFmtId="8" fontId="2" fillId="3" borderId="0" xfId="0" applyNumberFormat="1" applyFont="1" applyFill="1" applyAlignment="1">
      <alignment horizontal="left" vertical="center"/>
    </xf>
    <xf numFmtId="44" fontId="2" fillId="3" borderId="0" xfId="0" applyNumberFormat="1" applyFont="1" applyFill="1" applyAlignment="1">
      <alignment horizontal="left" vertical="center"/>
    </xf>
    <xf numFmtId="44" fontId="2" fillId="3" borderId="0" xfId="0" applyNumberFormat="1" applyFont="1" applyFill="1"/>
    <xf numFmtId="8" fontId="0" fillId="2" borderId="0" xfId="2" applyNumberFormat="1" applyFont="1" applyFill="1" applyBorder="1" applyProtection="1"/>
    <xf numFmtId="8" fontId="0" fillId="0" borderId="17" xfId="0" applyNumberFormat="1" applyBorder="1"/>
    <xf numFmtId="164" fontId="0" fillId="0" borderId="0" xfId="3" applyFont="1" applyFill="1" applyBorder="1"/>
    <xf numFmtId="44" fontId="4" fillId="0" borderId="0" xfId="0" applyNumberFormat="1" applyFont="1"/>
    <xf numFmtId="0" fontId="0" fillId="0" borderId="97" xfId="0" applyBorder="1"/>
    <xf numFmtId="8" fontId="0" fillId="2" borderId="1" xfId="2" applyNumberFormat="1" applyFont="1" applyFill="1" applyBorder="1" applyProtection="1"/>
    <xf numFmtId="4" fontId="2" fillId="6" borderId="25" xfId="3" applyNumberFormat="1" applyFont="1" applyFill="1" applyBorder="1" applyAlignment="1" applyProtection="1">
      <alignment horizontal="left"/>
      <protection locked="0"/>
    </xf>
    <xf numFmtId="8" fontId="0" fillId="7" borderId="31" xfId="2" applyNumberFormat="1" applyFont="1" applyFill="1" applyBorder="1"/>
    <xf numFmtId="3" fontId="4" fillId="0" borderId="96" xfId="0" applyNumberFormat="1" applyFont="1" applyBorder="1"/>
    <xf numFmtId="3" fontId="20" fillId="14" borderId="98" xfId="0" applyNumberFormat="1" applyFont="1" applyFill="1" applyBorder="1"/>
    <xf numFmtId="10" fontId="20" fillId="8" borderId="98" xfId="0" applyNumberFormat="1" applyFont="1" applyFill="1" applyBorder="1"/>
    <xf numFmtId="10" fontId="20" fillId="13" borderId="96" xfId="0" applyNumberFormat="1" applyFont="1" applyFill="1" applyBorder="1"/>
    <xf numFmtId="10" fontId="20" fillId="8" borderId="101" xfId="0" applyNumberFormat="1" applyFont="1" applyFill="1" applyBorder="1"/>
    <xf numFmtId="10" fontId="20" fillId="8" borderId="100" xfId="0" applyNumberFormat="1" applyFont="1" applyFill="1" applyBorder="1"/>
    <xf numFmtId="176" fontId="20" fillId="3" borderId="101" xfId="1" applyNumberFormat="1" applyFont="1" applyFill="1" applyBorder="1"/>
    <xf numFmtId="0" fontId="4" fillId="0" borderId="94" xfId="0" applyFont="1" applyBorder="1"/>
    <xf numFmtId="0" fontId="4" fillId="0" borderId="95" xfId="0" applyFont="1" applyBorder="1"/>
    <xf numFmtId="0" fontId="4" fillId="0" borderId="96" xfId="0" applyFont="1" applyBorder="1"/>
    <xf numFmtId="164" fontId="4" fillId="0" borderId="95" xfId="3" applyFont="1" applyBorder="1"/>
    <xf numFmtId="0" fontId="20" fillId="12" borderId="97" xfId="0" applyFont="1" applyFill="1" applyBorder="1"/>
    <xf numFmtId="0" fontId="20" fillId="14" borderId="98" xfId="0" applyFont="1" applyFill="1" applyBorder="1"/>
    <xf numFmtId="0" fontId="4" fillId="2" borderId="97" xfId="0" applyFont="1" applyFill="1" applyBorder="1"/>
    <xf numFmtId="0" fontId="4" fillId="2" borderId="98" xfId="0" applyFont="1" applyFill="1" applyBorder="1"/>
    <xf numFmtId="0" fontId="20" fillId="0" borderId="95" xfId="0" applyFont="1" applyBorder="1"/>
    <xf numFmtId="0" fontId="4" fillId="0" borderId="95" xfId="0" applyFont="1" applyBorder="1" applyAlignment="1">
      <alignment horizontal="left" indent="1"/>
    </xf>
    <xf numFmtId="0" fontId="20" fillId="8" borderId="97" xfId="0" applyFont="1" applyFill="1" applyBorder="1"/>
    <xf numFmtId="0" fontId="20" fillId="13" borderId="97" xfId="0" applyFont="1" applyFill="1" applyBorder="1"/>
    <xf numFmtId="0" fontId="4" fillId="0" borderId="95" xfId="0" applyFont="1" applyBorder="1" applyAlignment="1">
      <alignment horizontal="left"/>
    </xf>
    <xf numFmtId="0" fontId="20" fillId="13" borderId="95" xfId="0" applyFont="1" applyFill="1" applyBorder="1" applyAlignment="1">
      <alignment horizontal="left"/>
    </xf>
    <xf numFmtId="0" fontId="20" fillId="13" borderId="100" xfId="0" applyFont="1" applyFill="1" applyBorder="1"/>
    <xf numFmtId="9" fontId="4" fillId="0" borderId="0" xfId="0" applyNumberFormat="1" applyFont="1"/>
    <xf numFmtId="0" fontId="20" fillId="3" borderId="97" xfId="0" applyFont="1" applyFill="1" applyBorder="1"/>
    <xf numFmtId="10" fontId="20" fillId="3" borderId="98" xfId="0" applyNumberFormat="1" applyFont="1" applyFill="1" applyBorder="1"/>
    <xf numFmtId="176" fontId="4" fillId="3" borderId="98" xfId="1" applyNumberFormat="1" applyFont="1" applyFill="1" applyBorder="1"/>
    <xf numFmtId="2" fontId="4" fillId="3" borderId="98" xfId="1" applyNumberFormat="1" applyFont="1" applyFill="1" applyBorder="1"/>
    <xf numFmtId="10" fontId="20" fillId="0" borderId="96" xfId="0" applyNumberFormat="1" applyFont="1" applyBorder="1"/>
    <xf numFmtId="0" fontId="4" fillId="6" borderId="96" xfId="0" applyFont="1" applyFill="1" applyBorder="1" applyProtection="1">
      <protection locked="0"/>
    </xf>
    <xf numFmtId="43" fontId="4" fillId="6" borderId="96" xfId="0" applyNumberFormat="1" applyFont="1" applyFill="1" applyBorder="1" applyProtection="1">
      <protection locked="0"/>
    </xf>
    <xf numFmtId="10" fontId="20" fillId="6" borderId="96" xfId="0" applyNumberFormat="1" applyFont="1" applyFill="1" applyBorder="1" applyProtection="1">
      <protection locked="0"/>
    </xf>
    <xf numFmtId="10" fontId="4" fillId="6" borderId="96" xfId="0" applyNumberFormat="1" applyFont="1" applyFill="1" applyBorder="1" applyProtection="1">
      <protection locked="0"/>
    </xf>
    <xf numFmtId="3" fontId="4" fillId="6" borderId="96" xfId="0" applyNumberFormat="1" applyFont="1" applyFill="1" applyBorder="1" applyProtection="1">
      <protection locked="0"/>
    </xf>
    <xf numFmtId="1" fontId="2" fillId="6" borderId="11" xfId="3" applyNumberFormat="1" applyFont="1" applyFill="1" applyBorder="1" applyAlignment="1" applyProtection="1">
      <alignment horizontal="center"/>
      <protection locked="0"/>
    </xf>
    <xf numFmtId="0" fontId="0" fillId="6" borderId="27" xfId="0" applyFill="1" applyBorder="1" applyProtection="1">
      <protection locked="0"/>
    </xf>
    <xf numFmtId="9" fontId="10" fillId="3" borderId="9" xfId="1" applyFont="1" applyFill="1" applyBorder="1" applyAlignment="1" applyProtection="1">
      <alignment horizontal="right"/>
    </xf>
    <xf numFmtId="164" fontId="0" fillId="6" borderId="17" xfId="3" applyFont="1" applyFill="1" applyBorder="1" applyAlignment="1" applyProtection="1">
      <protection locked="0"/>
    </xf>
    <xf numFmtId="0" fontId="0" fillId="2" borderId="2" xfId="0" applyFill="1" applyBorder="1"/>
    <xf numFmtId="0" fontId="0" fillId="2" borderId="30" xfId="0" applyFill="1" applyBorder="1"/>
    <xf numFmtId="9" fontId="10" fillId="3" borderId="17" xfId="1" applyFont="1" applyFill="1" applyBorder="1" applyAlignment="1" applyProtection="1">
      <alignment horizontal="right"/>
    </xf>
    <xf numFmtId="164" fontId="0" fillId="4" borderId="78" xfId="3" applyFont="1" applyFill="1" applyBorder="1" applyAlignment="1" applyProtection="1"/>
    <xf numFmtId="0" fontId="8" fillId="10" borderId="0" xfId="0" applyFont="1" applyFill="1" applyAlignment="1">
      <alignment horizontal="center"/>
    </xf>
    <xf numFmtId="1" fontId="2" fillId="3" borderId="0" xfId="0" applyNumberFormat="1" applyFont="1" applyFill="1" applyAlignment="1">
      <alignment horizontal="right" vertical="center"/>
    </xf>
    <xf numFmtId="0" fontId="2" fillId="3" borderId="0" xfId="0" applyFont="1" applyFill="1" applyAlignment="1">
      <alignment horizontal="left" vertical="center"/>
    </xf>
    <xf numFmtId="0" fontId="2" fillId="3" borderId="0" xfId="0" applyFont="1" applyFill="1" applyAlignment="1">
      <alignment horizontal="right" vertical="center"/>
    </xf>
    <xf numFmtId="0" fontId="3" fillId="5" borderId="0" xfId="0" applyFont="1" applyFill="1" applyAlignment="1">
      <alignment horizontal="center"/>
    </xf>
    <xf numFmtId="0" fontId="2" fillId="3" borderId="36" xfId="0" applyFont="1" applyFill="1" applyBorder="1" applyAlignment="1">
      <alignment horizontal="right" vertical="center"/>
    </xf>
    <xf numFmtId="0" fontId="2" fillId="3" borderId="36" xfId="0" applyFont="1" applyFill="1" applyBorder="1" applyAlignment="1">
      <alignment horizontal="left" vertical="center"/>
    </xf>
    <xf numFmtId="0" fontId="26" fillId="11" borderId="0" xfId="0" applyFont="1" applyFill="1" applyAlignment="1">
      <alignment horizontal="right" vertical="center"/>
    </xf>
    <xf numFmtId="0" fontId="27" fillId="11" borderId="41" xfId="0" applyFont="1" applyFill="1" applyBorder="1" applyAlignment="1">
      <alignment horizontal="right" vertical="top"/>
    </xf>
    <xf numFmtId="0" fontId="6" fillId="10" borderId="0" xfId="0" applyFont="1" applyFill="1" applyAlignment="1">
      <alignment horizontal="center" textRotation="90"/>
    </xf>
    <xf numFmtId="0" fontId="5" fillId="15" borderId="1" xfId="0" applyFont="1" applyFill="1" applyBorder="1" applyAlignment="1">
      <alignment horizontal="center" vertical="top" textRotation="90"/>
    </xf>
    <xf numFmtId="0" fontId="5" fillId="15" borderId="0" xfId="0" applyFont="1" applyFill="1" applyAlignment="1">
      <alignment horizontal="center" vertical="top" textRotation="90"/>
    </xf>
    <xf numFmtId="0" fontId="5" fillId="15" borderId="17" xfId="0" applyFont="1" applyFill="1" applyBorder="1" applyAlignment="1">
      <alignment horizontal="center" vertical="top" textRotation="90"/>
    </xf>
    <xf numFmtId="0" fontId="17" fillId="15" borderId="0" xfId="0" applyFont="1" applyFill="1" applyAlignment="1">
      <alignment horizontal="center"/>
    </xf>
    <xf numFmtId="0" fontId="17" fillId="15" borderId="17" xfId="0" applyFont="1" applyFill="1" applyBorder="1" applyAlignment="1">
      <alignment horizontal="center"/>
    </xf>
    <xf numFmtId="0" fontId="17" fillId="10" borderId="1" xfId="0" applyFont="1" applyFill="1" applyBorder="1" applyAlignment="1">
      <alignment horizontal="center"/>
    </xf>
    <xf numFmtId="0" fontId="17" fillId="10" borderId="0" xfId="0" applyFont="1" applyFill="1" applyAlignment="1">
      <alignment horizontal="center"/>
    </xf>
    <xf numFmtId="0" fontId="15" fillId="5" borderId="55" xfId="0" applyFont="1" applyFill="1" applyBorder="1" applyAlignment="1">
      <alignment horizontal="center"/>
    </xf>
    <xf numFmtId="0" fontId="15" fillId="5" borderId="70" xfId="0" applyFont="1" applyFill="1" applyBorder="1" applyAlignment="1">
      <alignment horizontal="center"/>
    </xf>
    <xf numFmtId="0" fontId="2" fillId="4" borderId="35" xfId="3" applyNumberFormat="1" applyFont="1" applyFill="1" applyBorder="1" applyAlignment="1" applyProtection="1">
      <alignment horizontal="center"/>
    </xf>
    <xf numFmtId="0" fontId="2" fillId="4" borderId="68" xfId="3" applyNumberFormat="1" applyFont="1" applyFill="1" applyBorder="1" applyAlignment="1" applyProtection="1">
      <alignment horizontal="center"/>
    </xf>
    <xf numFmtId="0" fontId="2" fillId="0" borderId="55" xfId="3" applyNumberFormat="1" applyFont="1" applyBorder="1" applyAlignment="1" applyProtection="1">
      <alignment horizontal="center"/>
    </xf>
    <xf numFmtId="0" fontId="2" fillId="0" borderId="56" xfId="3" applyNumberFormat="1" applyFont="1" applyBorder="1" applyAlignment="1" applyProtection="1">
      <alignment horizontal="center"/>
    </xf>
    <xf numFmtId="0" fontId="2" fillId="3" borderId="10" xfId="3" applyNumberFormat="1" applyFont="1" applyFill="1" applyBorder="1" applyAlignment="1" applyProtection="1">
      <alignment horizontal="center" vertical="center"/>
    </xf>
    <xf numFmtId="0" fontId="2" fillId="3" borderId="3" xfId="3" applyNumberFormat="1" applyFont="1" applyFill="1" applyBorder="1" applyAlignment="1" applyProtection="1">
      <alignment horizontal="center" vertical="center"/>
    </xf>
    <xf numFmtId="0" fontId="2" fillId="3" borderId="10" xfId="3" applyNumberFormat="1" applyFont="1" applyFill="1" applyBorder="1" applyAlignment="1" applyProtection="1">
      <alignment horizontal="center"/>
    </xf>
    <xf numFmtId="0" fontId="2" fillId="3" borderId="17" xfId="3" applyNumberFormat="1" applyFont="1" applyFill="1" applyBorder="1" applyAlignment="1" applyProtection="1">
      <alignment horizontal="center"/>
    </xf>
    <xf numFmtId="0" fontId="2" fillId="3" borderId="3" xfId="3" applyNumberFormat="1" applyFont="1" applyFill="1" applyBorder="1" applyAlignment="1" applyProtection="1">
      <alignment horizontal="center"/>
    </xf>
    <xf numFmtId="0" fontId="2" fillId="3" borderId="0" xfId="3" applyNumberFormat="1" applyFont="1" applyFill="1" applyBorder="1" applyAlignment="1" applyProtection="1">
      <alignment horizontal="center"/>
    </xf>
    <xf numFmtId="0" fontId="2" fillId="4" borderId="0" xfId="3" applyNumberFormat="1" applyFont="1" applyFill="1" applyBorder="1" applyAlignment="1" applyProtection="1">
      <alignment horizontal="center"/>
    </xf>
    <xf numFmtId="0" fontId="20" fillId="11" borderId="93" xfId="0" applyFont="1" applyFill="1" applyBorder="1" applyAlignment="1">
      <alignment horizontal="center"/>
    </xf>
    <xf numFmtId="0" fontId="20" fillId="11" borderId="94" xfId="0" applyFont="1" applyFill="1" applyBorder="1" applyAlignment="1">
      <alignment horizontal="center"/>
    </xf>
    <xf numFmtId="0" fontId="2" fillId="16" borderId="0" xfId="0" applyFont="1" applyFill="1"/>
    <xf numFmtId="0" fontId="20" fillId="16" borderId="93" xfId="0" applyFont="1" applyFill="1" applyBorder="1"/>
  </cellXfs>
  <cellStyles count="4">
    <cellStyle name="Millares" xfId="3" builtinId="3"/>
    <cellStyle name="Moneda" xfId="2" builtinId="4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D8D211"/>
      <color rgb="FFEEF209"/>
      <color rgb="FF15B8B1"/>
      <color rgb="FFA7FCF8"/>
      <color rgb="FFCFC3E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177800</xdr:colOff>
      <xdr:row>0</xdr:row>
      <xdr:rowOff>106326</xdr:rowOff>
    </xdr:from>
    <xdr:to>
      <xdr:col>3</xdr:col>
      <xdr:colOff>67709</xdr:colOff>
      <xdr:row>0</xdr:row>
      <xdr:rowOff>548021</xdr:rowOff>
    </xdr:to>
    <xdr:pic>
      <xdr:nvPicPr>
        <xdr:cNvPr id="4" name="Picture 6">
          <a:extLst>
            <a:ext uri="{FF2B5EF4-FFF2-40B4-BE49-F238E27FC236}">
              <a16:creationId xmlns:a16="http://schemas.microsoft.com/office/drawing/2014/main" id="{62B59887-92C1-5942-B615-4CD8A1591D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 t="2469" b="3804"/>
        <a:stretch>
          <a:fillRect/>
        </a:stretch>
      </xdr:blipFill>
      <xdr:spPr>
        <a:xfrm>
          <a:off x="3644900" y="106326"/>
          <a:ext cx="2226709" cy="441695"/>
        </a:xfrm>
        <a:prstGeom prst="rect">
          <a:avLst/>
        </a:prstGeom>
      </xdr:spPr>
    </xdr:pic>
    <xdr:clientData/>
  </xdr:twoCellAnchor>
  <xdr:twoCellAnchor editAs="oneCell">
    <xdr:from>
      <xdr:col>3</xdr:col>
      <xdr:colOff>118509</xdr:colOff>
      <xdr:row>0</xdr:row>
      <xdr:rowOff>12700</xdr:rowOff>
    </xdr:from>
    <xdr:to>
      <xdr:col>3</xdr:col>
      <xdr:colOff>1858409</xdr:colOff>
      <xdr:row>0</xdr:row>
      <xdr:rowOff>548021</xdr:rowOff>
    </xdr:to>
    <xdr:pic>
      <xdr:nvPicPr>
        <xdr:cNvPr id="5" name="Picture 7">
          <a:extLst>
            <a:ext uri="{FF2B5EF4-FFF2-40B4-BE49-F238E27FC236}">
              <a16:creationId xmlns:a16="http://schemas.microsoft.com/office/drawing/2014/main" id="{D6432C1F-5AE6-4A4E-A477-FA8A30D1DC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 r="182" b="7635"/>
        <a:stretch>
          <a:fillRect/>
        </a:stretch>
      </xdr:blipFill>
      <xdr:spPr>
        <a:xfrm>
          <a:off x="5922409" y="12700"/>
          <a:ext cx="1739900" cy="53532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127000</xdr:colOff>
      <xdr:row>0</xdr:row>
      <xdr:rowOff>106326</xdr:rowOff>
    </xdr:from>
    <xdr:to>
      <xdr:col>3</xdr:col>
      <xdr:colOff>258209</xdr:colOff>
      <xdr:row>0</xdr:row>
      <xdr:rowOff>548021</xdr:rowOff>
    </xdr:to>
    <xdr:pic>
      <xdr:nvPicPr>
        <xdr:cNvPr id="6" name="Picture 6">
          <a:extLst>
            <a:ext uri="{FF2B5EF4-FFF2-40B4-BE49-F238E27FC236}">
              <a16:creationId xmlns:a16="http://schemas.microsoft.com/office/drawing/2014/main" id="{9A976F5E-2F00-4C4C-9774-26F209DE17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 t="2469" b="3804"/>
        <a:stretch>
          <a:fillRect/>
        </a:stretch>
      </xdr:blipFill>
      <xdr:spPr>
        <a:xfrm>
          <a:off x="5321300" y="106326"/>
          <a:ext cx="2226709" cy="441695"/>
        </a:xfrm>
        <a:prstGeom prst="rect">
          <a:avLst/>
        </a:prstGeom>
      </xdr:spPr>
    </xdr:pic>
    <xdr:clientData/>
  </xdr:twoCellAnchor>
  <xdr:twoCellAnchor editAs="oneCell">
    <xdr:from>
      <xdr:col>3</xdr:col>
      <xdr:colOff>423309</xdr:colOff>
      <xdr:row>0</xdr:row>
      <xdr:rowOff>0</xdr:rowOff>
    </xdr:from>
    <xdr:to>
      <xdr:col>5</xdr:col>
      <xdr:colOff>4209</xdr:colOff>
      <xdr:row>0</xdr:row>
      <xdr:rowOff>535321</xdr:rowOff>
    </xdr:to>
    <xdr:pic>
      <xdr:nvPicPr>
        <xdr:cNvPr id="7" name="Picture 7">
          <a:extLst>
            <a:ext uri="{FF2B5EF4-FFF2-40B4-BE49-F238E27FC236}">
              <a16:creationId xmlns:a16="http://schemas.microsoft.com/office/drawing/2014/main" id="{BF707B53-186E-CF42-ACEF-69BE03C0D6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 r="182" b="7635"/>
        <a:stretch>
          <a:fillRect/>
        </a:stretch>
      </xdr:blipFill>
      <xdr:spPr>
        <a:xfrm>
          <a:off x="7713109" y="0"/>
          <a:ext cx="1739900" cy="53532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76200</xdr:colOff>
      <xdr:row>0</xdr:row>
      <xdr:rowOff>131726</xdr:rowOff>
    </xdr:from>
    <xdr:to>
      <xdr:col>2</xdr:col>
      <xdr:colOff>1515509</xdr:colOff>
      <xdr:row>0</xdr:row>
      <xdr:rowOff>573421</xdr:rowOff>
    </xdr:to>
    <xdr:pic>
      <xdr:nvPicPr>
        <xdr:cNvPr id="2" name="Picture 6">
          <a:extLst>
            <a:ext uri="{FF2B5EF4-FFF2-40B4-BE49-F238E27FC236}">
              <a16:creationId xmlns:a16="http://schemas.microsoft.com/office/drawing/2014/main" id="{53C769C6-5C85-FE13-D533-A3DCF17EF4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 t="2469" b="3804"/>
        <a:stretch>
          <a:fillRect/>
        </a:stretch>
      </xdr:blipFill>
      <xdr:spPr>
        <a:xfrm>
          <a:off x="4165600" y="131726"/>
          <a:ext cx="2226709" cy="441695"/>
        </a:xfrm>
        <a:prstGeom prst="rect">
          <a:avLst/>
        </a:prstGeom>
      </xdr:spPr>
    </xdr:pic>
    <xdr:clientData/>
  </xdr:twoCellAnchor>
  <xdr:twoCellAnchor editAs="oneCell">
    <xdr:from>
      <xdr:col>2</xdr:col>
      <xdr:colOff>1591709</xdr:colOff>
      <xdr:row>0</xdr:row>
      <xdr:rowOff>25400</xdr:rowOff>
    </xdr:from>
    <xdr:to>
      <xdr:col>4</xdr:col>
      <xdr:colOff>1034</xdr:colOff>
      <xdr:row>0</xdr:row>
      <xdr:rowOff>560721</xdr:rowOff>
    </xdr:to>
    <xdr:pic>
      <xdr:nvPicPr>
        <xdr:cNvPr id="3" name="Picture 7">
          <a:extLst>
            <a:ext uri="{FF2B5EF4-FFF2-40B4-BE49-F238E27FC236}">
              <a16:creationId xmlns:a16="http://schemas.microsoft.com/office/drawing/2014/main" id="{CB4EE3B2-7DAF-3F75-3239-B8577A665D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 r="182" b="7635"/>
        <a:stretch>
          <a:fillRect/>
        </a:stretch>
      </xdr:blipFill>
      <xdr:spPr>
        <a:xfrm>
          <a:off x="6557409" y="25400"/>
          <a:ext cx="1739900" cy="53532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Juan Herrera Ballesteros" id="{3D0C72F8-0416-3240-B971-E1DC93D41B0C}" userId="S::juanherrera@uma.es::8d610eb3-ef13-4ebb-9795-45fdd82d08d1" providerId="AD"/>
</personList>
</file>

<file path=xl/theme/theme1.xml><?xml version="1.0" encoding="utf-8"?>
<a:theme xmlns:a="http://schemas.openxmlformats.org/drawingml/2006/main" name="Tema de Office">
  <a:themeElements>
    <a:clrScheme name="Azul cálido">
      <a:dk1>
        <a:sysClr val="windowText" lastClr="000000"/>
      </a:dk1>
      <a:lt1>
        <a:sysClr val="window" lastClr="FFFFFF"/>
      </a:lt1>
      <a:dk2>
        <a:srgbClr val="242852"/>
      </a:dk2>
      <a:lt2>
        <a:srgbClr val="ACCBF9"/>
      </a:lt2>
      <a:accent1>
        <a:srgbClr val="4A66AC"/>
      </a:accent1>
      <a:accent2>
        <a:srgbClr val="629DD1"/>
      </a:accent2>
      <a:accent3>
        <a:srgbClr val="297FD5"/>
      </a:accent3>
      <a:accent4>
        <a:srgbClr val="7F8FA9"/>
      </a:accent4>
      <a:accent5>
        <a:srgbClr val="5AA2AE"/>
      </a:accent5>
      <a:accent6>
        <a:srgbClr val="9D90A0"/>
      </a:accent6>
      <a:hlink>
        <a:srgbClr val="9454C3"/>
      </a:hlink>
      <a:folHlink>
        <a:srgbClr val="3EBBF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G7" dT="2026-05-15T10:42:35.24" personId="{3D0C72F8-0416-3240-B971-E1DC93D41B0C}" id="{FEE305AD-0348-9542-AE37-E8C8F8AC161E}">
    <text>Estas ratios puede recabarlas en diferentes repositorios o fuentes secundarias. Recomendamos las ofrecidas de forma gratuita por ACCID
https://accid.org/es/novetat-editorial-manual-gratuit-digital-manual-ratios-sectorials-2024/</text>
    <extLst>
      <x:ext xmlns:xltc2="http://schemas.microsoft.com/office/spreadsheetml/2020/threadedcomments2" uri="{F7C98A9C-CBB3-438F-8F68-D28B6AF4A901}">
        <xltc2:checksum>350647235</xltc2:checksum>
        <xltc2:hyperlink startIndex="135" length="92" url="https://accid.org/es/novetat-editorial-manual-gratuit-digital-manual-ratios-sectorials-2024/"/>
      </x:ext>
    </extLs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A3" dT="2026-05-15T10:45:50.48" personId="{3D0C72F8-0416-3240-B971-E1DC93D41B0C}" id="{E5CF08FB-30DA-2646-89FB-7DCD601CD559}">
    <text>Estas ratios puede recabarlas en diferentes repositorios o fuentes secundarias. Recomendamos las ofrecidas de forma gratuita por ACCID
https://accid.org/es/novetat-editorial-manual-gratuit-digital-manual-ratios-sectorials-2024/</text>
    <extLst>
      <x:ext xmlns:xltc2="http://schemas.microsoft.com/office/spreadsheetml/2020/threadedcomments2" uri="{F7C98A9C-CBB3-438F-8F68-D28B6AF4A901}">
        <xltc2:checksum>350647235</xltc2:checksum>
        <xltc2:hyperlink startIndex="135" length="92" url="https://accid.org/es/novetat-editorial-manual-gratuit-digital-manual-ratios-sectorials-2024/"/>
      </x:ext>
    </extLs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microsoft.com/office/2017/10/relationships/threadedComment" Target="../threadedComments/threadedComment1.xml"/></Relationships>
</file>

<file path=xl/worksheets/_rels/sheet4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2.xml"/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9FF200-9239-D84E-A123-7A55CC5841F0}">
  <sheetPr codeName="Hoja1">
    <tabColor theme="8" tint="0.59999389629810485"/>
  </sheetPr>
  <dimension ref="A1:AN61"/>
  <sheetViews>
    <sheetView showGridLines="0" tabSelected="1" workbookViewId="0">
      <selection activeCell="D12" sqref="D12"/>
    </sheetView>
  </sheetViews>
  <sheetFormatPr baseColWidth="10" defaultColWidth="11.5" defaultRowHeight="15" x14ac:dyDescent="0.2"/>
  <cols>
    <col min="1" max="1" width="45.5" style="69" customWidth="1"/>
    <col min="2" max="2" width="17.83203125" style="70" customWidth="1"/>
    <col min="3" max="3" width="12.83203125" style="70" customWidth="1"/>
    <col min="4" max="4" width="55.6640625" customWidth="1"/>
    <col min="5" max="5" width="24.83203125" customWidth="1"/>
    <col min="6" max="7" width="15.83203125" customWidth="1"/>
    <col min="8" max="8" width="16.33203125" customWidth="1"/>
    <col min="9" max="9" width="15.1640625" customWidth="1"/>
    <col min="10" max="10" width="23.5" bestFit="1" customWidth="1"/>
    <col min="11" max="11" width="17" customWidth="1"/>
    <col min="12" max="12" width="24.33203125" bestFit="1" customWidth="1"/>
    <col min="13" max="13" width="19.6640625" customWidth="1"/>
    <col min="14" max="14" width="15.6640625" customWidth="1"/>
    <col min="15" max="15" width="16.83203125" customWidth="1"/>
    <col min="16" max="17" width="15" customWidth="1"/>
    <col min="18" max="18" width="13.6640625" customWidth="1"/>
    <col min="19" max="20" width="14.33203125" customWidth="1"/>
  </cols>
  <sheetData>
    <row r="1" spans="1:40" s="238" customFormat="1" ht="47" customHeight="1" x14ac:dyDescent="0.2">
      <c r="A1" s="247" t="s">
        <v>0</v>
      </c>
      <c r="C1" s="228"/>
      <c r="D1" s="248"/>
      <c r="E1" s="228"/>
      <c r="F1" s="248"/>
      <c r="G1" s="228"/>
      <c r="H1" s="46"/>
      <c r="I1" s="228"/>
      <c r="J1" s="248"/>
      <c r="M1" s="248"/>
      <c r="N1" s="248"/>
      <c r="O1" s="46"/>
      <c r="P1" s="248"/>
      <c r="T1" s="46"/>
      <c r="V1" s="248"/>
      <c r="X1" s="249"/>
      <c r="Z1" s="46"/>
      <c r="AD1" s="248"/>
      <c r="AE1" s="248"/>
      <c r="AF1" s="248"/>
      <c r="AG1" s="248"/>
      <c r="AH1" s="248"/>
      <c r="AI1" s="248"/>
      <c r="AJ1" s="248"/>
      <c r="AK1" s="248"/>
      <c r="AL1" s="248"/>
      <c r="AM1" s="248"/>
      <c r="AN1" s="248"/>
    </row>
    <row r="2" spans="1:40" s="242" customFormat="1" ht="21" customHeight="1" thickBot="1" x14ac:dyDescent="0.25">
      <c r="A2" s="250" t="s">
        <v>1</v>
      </c>
      <c r="C2" s="243"/>
      <c r="D2" s="244"/>
      <c r="E2" s="243"/>
      <c r="F2" s="244"/>
      <c r="G2" s="243"/>
      <c r="H2" s="245"/>
      <c r="I2" s="243"/>
      <c r="J2" s="244"/>
      <c r="M2" s="244"/>
      <c r="N2" s="244"/>
      <c r="O2" s="245"/>
      <c r="P2" s="244"/>
      <c r="T2" s="245"/>
      <c r="V2" s="244"/>
      <c r="X2" s="246"/>
      <c r="Z2" s="245"/>
      <c r="AD2" s="244"/>
      <c r="AE2" s="244"/>
      <c r="AF2" s="244"/>
      <c r="AG2" s="244"/>
      <c r="AH2" s="244"/>
      <c r="AI2" s="244"/>
      <c r="AJ2" s="244"/>
      <c r="AK2" s="244"/>
      <c r="AL2" s="244"/>
      <c r="AM2" s="244"/>
      <c r="AN2" s="244"/>
    </row>
    <row r="4" spans="1:40" ht="24" x14ac:dyDescent="0.3">
      <c r="A4" s="68"/>
      <c r="B4" s="512" t="s">
        <v>2</v>
      </c>
      <c r="C4" s="512"/>
      <c r="D4" s="512"/>
      <c r="E4" s="512"/>
      <c r="F4" s="512"/>
      <c r="G4" s="512"/>
      <c r="H4" s="512"/>
      <c r="I4" s="512"/>
      <c r="J4" s="512"/>
      <c r="K4" s="512"/>
      <c r="L4" s="512"/>
      <c r="M4" s="512"/>
      <c r="N4" s="512"/>
      <c r="O4" s="512"/>
      <c r="P4" s="68"/>
      <c r="Q4" s="68"/>
      <c r="R4" s="68"/>
      <c r="S4" s="68"/>
    </row>
    <row r="5" spans="1:40" ht="16" thickBot="1" x14ac:dyDescent="0.25"/>
    <row r="6" spans="1:40" ht="16" x14ac:dyDescent="0.2">
      <c r="D6" s="71" t="s">
        <v>3</v>
      </c>
      <c r="E6" s="253">
        <v>2025</v>
      </c>
      <c r="F6" s="252">
        <f>E6+1</f>
        <v>2026</v>
      </c>
      <c r="G6" s="252">
        <f t="shared" ref="G6:H6" si="0">F6+1</f>
        <v>2027</v>
      </c>
      <c r="H6" s="252">
        <f t="shared" si="0"/>
        <v>2028</v>
      </c>
    </row>
    <row r="7" spans="1:40" ht="17" thickTop="1" x14ac:dyDescent="0.2">
      <c r="D7" s="72" t="s">
        <v>4</v>
      </c>
      <c r="E7" s="72"/>
      <c r="F7" s="73"/>
      <c r="G7" s="73"/>
      <c r="H7" s="73"/>
    </row>
    <row r="8" spans="1:40" ht="22" customHeight="1" x14ac:dyDescent="0.25">
      <c r="B8" s="406"/>
      <c r="D8" s="75" t="s">
        <v>5</v>
      </c>
      <c r="E8" s="76">
        <f>E9+E17</f>
        <v>0</v>
      </c>
      <c r="F8" s="76">
        <f>F9+F17</f>
        <v>0</v>
      </c>
      <c r="G8" s="76">
        <f t="shared" ref="G8:H8" si="1">G9+G17</f>
        <v>0</v>
      </c>
      <c r="H8" s="76">
        <f t="shared" si="1"/>
        <v>0</v>
      </c>
    </row>
    <row r="9" spans="1:40" ht="22" customHeight="1" x14ac:dyDescent="0.25">
      <c r="B9" s="407"/>
      <c r="D9" s="75" t="s">
        <v>6</v>
      </c>
      <c r="E9" s="76">
        <f>SUM(E10:E16)</f>
        <v>0</v>
      </c>
      <c r="F9" s="76">
        <f>SUM(F10:F16)</f>
        <v>0</v>
      </c>
      <c r="G9" s="76">
        <f t="shared" ref="G9:H9" si="2">SUM(G10:G16)</f>
        <v>0</v>
      </c>
      <c r="H9" s="76">
        <f t="shared" si="2"/>
        <v>0</v>
      </c>
    </row>
    <row r="10" spans="1:40" ht="22" customHeight="1" x14ac:dyDescent="0.2">
      <c r="D10" s="236"/>
      <c r="E10" s="65"/>
      <c r="F10" s="65"/>
      <c r="G10" s="65"/>
      <c r="H10" s="65"/>
    </row>
    <row r="11" spans="1:40" ht="22" customHeight="1" x14ac:dyDescent="0.2">
      <c r="D11" s="236"/>
      <c r="E11" s="65"/>
      <c r="F11" s="65"/>
      <c r="G11" s="65"/>
      <c r="H11" s="65"/>
    </row>
    <row r="12" spans="1:40" ht="22" customHeight="1" x14ac:dyDescent="0.2">
      <c r="D12" s="236"/>
      <c r="E12" s="65"/>
      <c r="F12" s="65"/>
      <c r="G12" s="65"/>
      <c r="H12" s="65"/>
    </row>
    <row r="13" spans="1:40" ht="22" customHeight="1" x14ac:dyDescent="0.2">
      <c r="D13" s="236"/>
      <c r="E13" s="65"/>
      <c r="F13" s="65"/>
      <c r="G13" s="65"/>
      <c r="H13" s="65"/>
    </row>
    <row r="14" spans="1:40" ht="22" customHeight="1" x14ac:dyDescent="0.2">
      <c r="D14" s="236"/>
      <c r="E14" s="65"/>
      <c r="F14" s="65"/>
      <c r="G14" s="65"/>
      <c r="H14" s="65"/>
    </row>
    <row r="15" spans="1:40" ht="22" customHeight="1" x14ac:dyDescent="0.2">
      <c r="D15" s="236"/>
      <c r="E15" s="65"/>
      <c r="F15" s="65"/>
      <c r="G15" s="65"/>
      <c r="H15" s="65"/>
    </row>
    <row r="16" spans="1:40" ht="22" customHeight="1" x14ac:dyDescent="0.2">
      <c r="D16" s="236"/>
      <c r="E16" s="65"/>
      <c r="F16" s="65">
        <v>0</v>
      </c>
      <c r="G16" s="65">
        <v>0</v>
      </c>
      <c r="H16" s="65">
        <v>0</v>
      </c>
    </row>
    <row r="17" spans="4:8" ht="22" customHeight="1" x14ac:dyDescent="0.2">
      <c r="D17" s="75" t="s">
        <v>7</v>
      </c>
      <c r="E17" s="76">
        <f>SUM(E18:E26)</f>
        <v>0</v>
      </c>
      <c r="F17" s="76">
        <f t="shared" ref="F17:H17" si="3">SUM(F18:F26)</f>
        <v>0</v>
      </c>
      <c r="G17" s="76">
        <f t="shared" si="3"/>
        <v>0</v>
      </c>
      <c r="H17" s="76">
        <f t="shared" si="3"/>
        <v>0</v>
      </c>
    </row>
    <row r="18" spans="4:8" ht="22" customHeight="1" x14ac:dyDescent="0.2">
      <c r="D18" s="236"/>
      <c r="E18" s="65"/>
      <c r="F18" s="65"/>
      <c r="G18" s="65"/>
      <c r="H18" s="65"/>
    </row>
    <row r="19" spans="4:8" ht="22" customHeight="1" x14ac:dyDescent="0.2">
      <c r="D19" s="236"/>
      <c r="E19" s="65"/>
      <c r="F19" s="65"/>
      <c r="G19" s="65"/>
      <c r="H19" s="65"/>
    </row>
    <row r="20" spans="4:8" ht="22" customHeight="1" x14ac:dyDescent="0.2">
      <c r="D20" s="236"/>
      <c r="E20" s="65"/>
      <c r="F20" s="65"/>
      <c r="G20" s="65"/>
      <c r="H20" s="65"/>
    </row>
    <row r="21" spans="4:8" ht="22" customHeight="1" x14ac:dyDescent="0.2">
      <c r="D21" s="236"/>
      <c r="E21" s="65"/>
      <c r="F21" s="65"/>
      <c r="G21" s="65"/>
      <c r="H21" s="65"/>
    </row>
    <row r="22" spans="4:8" ht="23" customHeight="1" x14ac:dyDescent="0.2">
      <c r="D22" s="236"/>
      <c r="E22" s="65"/>
      <c r="F22" s="65"/>
      <c r="G22" s="65"/>
      <c r="H22" s="65"/>
    </row>
    <row r="23" spans="4:8" ht="23" customHeight="1" x14ac:dyDescent="0.2">
      <c r="D23" s="236"/>
      <c r="E23" s="65"/>
      <c r="F23" s="65"/>
      <c r="G23" s="65"/>
      <c r="H23" s="65"/>
    </row>
    <row r="24" spans="4:8" ht="23" customHeight="1" x14ac:dyDescent="0.2">
      <c r="D24" s="236"/>
      <c r="E24" s="65"/>
      <c r="F24" s="65"/>
      <c r="G24" s="65"/>
      <c r="H24" s="65"/>
    </row>
    <row r="25" spans="4:8" ht="23" customHeight="1" x14ac:dyDescent="0.2">
      <c r="D25" s="236"/>
      <c r="E25" s="65"/>
      <c r="F25" s="65"/>
      <c r="G25" s="65"/>
      <c r="H25" s="65"/>
    </row>
    <row r="26" spans="4:8" ht="23" customHeight="1" x14ac:dyDescent="0.2">
      <c r="D26" s="236"/>
      <c r="E26" s="65"/>
      <c r="F26" s="65"/>
      <c r="G26" s="65"/>
      <c r="H26" s="65"/>
    </row>
    <row r="27" spans="4:8" ht="16" x14ac:dyDescent="0.2">
      <c r="D27" s="277" t="s">
        <v>236</v>
      </c>
      <c r="E27" s="411"/>
      <c r="F27" s="411">
        <v>0</v>
      </c>
      <c r="G27" s="411">
        <v>0</v>
      </c>
      <c r="H27" s="411">
        <v>0</v>
      </c>
    </row>
    <row r="28" spans="4:8" ht="17" thickBot="1" x14ac:dyDescent="0.25">
      <c r="D28" s="78" t="s">
        <v>9</v>
      </c>
      <c r="E28" s="79">
        <f>E8+E27</f>
        <v>0</v>
      </c>
      <c r="F28" s="79">
        <f t="shared" ref="F28:H28" si="4">F8+F27</f>
        <v>0</v>
      </c>
      <c r="G28" s="79">
        <f t="shared" si="4"/>
        <v>0</v>
      </c>
      <c r="H28" s="79">
        <f t="shared" si="4"/>
        <v>0</v>
      </c>
    </row>
    <row r="29" spans="4:8" ht="16" thickBot="1" x14ac:dyDescent="0.25">
      <c r="D29" s="80"/>
      <c r="E29" s="81"/>
      <c r="F29" s="81"/>
      <c r="G29" s="81"/>
      <c r="H29" s="81"/>
    </row>
    <row r="30" spans="4:8" ht="16" x14ac:dyDescent="0.2">
      <c r="D30" s="82" t="s">
        <v>10</v>
      </c>
      <c r="E30" s="83"/>
      <c r="F30" s="83"/>
      <c r="G30" s="83"/>
      <c r="H30" s="83"/>
    </row>
    <row r="31" spans="4:8" ht="22" customHeight="1" x14ac:dyDescent="0.2">
      <c r="D31" s="77" t="s">
        <v>11</v>
      </c>
      <c r="E31" s="65"/>
      <c r="F31" s="65">
        <v>0</v>
      </c>
      <c r="G31" s="65">
        <v>0</v>
      </c>
      <c r="H31" s="65">
        <v>0</v>
      </c>
    </row>
    <row r="32" spans="4:8" ht="16" x14ac:dyDescent="0.2">
      <c r="D32" s="77" t="s">
        <v>12</v>
      </c>
      <c r="E32" s="65"/>
      <c r="F32" s="65"/>
      <c r="G32" s="65"/>
      <c r="H32" s="65"/>
    </row>
    <row r="33" spans="2:19" ht="16" x14ac:dyDescent="0.2">
      <c r="D33" s="77" t="s">
        <v>13</v>
      </c>
      <c r="E33" s="65"/>
      <c r="F33" s="65"/>
      <c r="G33" s="65"/>
      <c r="H33" s="65"/>
    </row>
    <row r="34" spans="2:19" ht="22" customHeight="1" x14ac:dyDescent="0.2">
      <c r="D34" s="77" t="s">
        <v>14</v>
      </c>
      <c r="F34" s="65">
        <v>0</v>
      </c>
      <c r="G34" s="65">
        <v>0</v>
      </c>
      <c r="H34" s="65">
        <v>0</v>
      </c>
    </row>
    <row r="35" spans="2:19" ht="22" customHeight="1" x14ac:dyDescent="0.2">
      <c r="D35" s="77" t="s">
        <v>15</v>
      </c>
      <c r="F35" s="65">
        <v>0</v>
      </c>
      <c r="G35" s="65">
        <v>0</v>
      </c>
      <c r="H35" s="65">
        <v>0</v>
      </c>
    </row>
    <row r="36" spans="2:19" ht="22" customHeight="1" x14ac:dyDescent="0.2">
      <c r="D36" s="77" t="s">
        <v>16</v>
      </c>
      <c r="E36" s="418"/>
      <c r="F36" s="65"/>
      <c r="G36" s="65"/>
      <c r="H36" s="65"/>
    </row>
    <row r="37" spans="2:19" ht="23" customHeight="1" x14ac:dyDescent="0.2">
      <c r="C37" s="70" t="s">
        <v>17</v>
      </c>
      <c r="D37" s="77" t="s">
        <v>18</v>
      </c>
      <c r="E37" s="65"/>
      <c r="F37" s="65"/>
      <c r="G37" s="65"/>
      <c r="H37" s="65"/>
    </row>
    <row r="38" spans="2:19" ht="23" customHeight="1" x14ac:dyDescent="0.2">
      <c r="D38" s="77" t="s">
        <v>19</v>
      </c>
      <c r="E38" s="65"/>
      <c r="F38" s="65"/>
      <c r="G38" s="65"/>
      <c r="H38" s="65"/>
    </row>
    <row r="39" spans="2:19" ht="16" x14ac:dyDescent="0.2">
      <c r="D39" s="84" t="s">
        <v>20</v>
      </c>
      <c r="E39" s="1">
        <f>SUM(E31:E38)</f>
        <v>0</v>
      </c>
      <c r="F39" s="1">
        <f>SUM(F31:F38)</f>
        <v>0</v>
      </c>
      <c r="G39" s="1">
        <f>SUM(G31:G38)</f>
        <v>0</v>
      </c>
      <c r="H39" s="1">
        <f>SUM(H31:H38)</f>
        <v>0</v>
      </c>
    </row>
    <row r="40" spans="2:19" ht="16" x14ac:dyDescent="0.2">
      <c r="D40" s="85" t="s">
        <v>21</v>
      </c>
      <c r="E40" s="2">
        <f>E39-E28</f>
        <v>0</v>
      </c>
      <c r="F40" s="2">
        <f t="shared" ref="F40:H40" si="5">F39-F28</f>
        <v>0</v>
      </c>
      <c r="G40" s="2">
        <f t="shared" si="5"/>
        <v>0</v>
      </c>
      <c r="H40" s="2">
        <f t="shared" si="5"/>
        <v>0</v>
      </c>
    </row>
    <row r="41" spans="2:19" ht="16" x14ac:dyDescent="0.2">
      <c r="D41" s="85" t="s">
        <v>22</v>
      </c>
      <c r="E41" s="2">
        <f>E40</f>
        <v>0</v>
      </c>
      <c r="F41" s="2">
        <f>F40</f>
        <v>0</v>
      </c>
      <c r="G41" s="2">
        <f>F41+G40</f>
        <v>0</v>
      </c>
      <c r="H41" s="2">
        <f>G41+H40</f>
        <v>0</v>
      </c>
    </row>
    <row r="43" spans="2:19" ht="19" x14ac:dyDescent="0.25">
      <c r="G43" s="86" t="s">
        <v>23</v>
      </c>
      <c r="H43" s="87"/>
      <c r="I43" s="87"/>
      <c r="J43" s="87"/>
      <c r="K43" s="87"/>
      <c r="L43" s="87"/>
      <c r="M43" s="87"/>
      <c r="N43" s="87"/>
      <c r="O43" s="87"/>
      <c r="P43" s="87"/>
      <c r="Q43" s="87"/>
    </row>
    <row r="44" spans="2:19" x14ac:dyDescent="0.2">
      <c r="F44" s="88"/>
      <c r="G44" s="89">
        <f>E6</f>
        <v>2025</v>
      </c>
      <c r="H44" s="90">
        <f>F6</f>
        <v>2026</v>
      </c>
      <c r="I44" s="89">
        <f>G6</f>
        <v>2027</v>
      </c>
      <c r="J44" s="89">
        <f>H6</f>
        <v>2028</v>
      </c>
      <c r="K44" s="89">
        <f>J44+1</f>
        <v>2029</v>
      </c>
      <c r="L44" s="89">
        <f t="shared" ref="L44:S44" si="6">K44+1</f>
        <v>2030</v>
      </c>
      <c r="M44" s="89">
        <f t="shared" si="6"/>
        <v>2031</v>
      </c>
      <c r="N44" s="89">
        <f t="shared" si="6"/>
        <v>2032</v>
      </c>
      <c r="O44" s="89">
        <f t="shared" si="6"/>
        <v>2033</v>
      </c>
      <c r="P44" s="89">
        <f t="shared" si="6"/>
        <v>2034</v>
      </c>
      <c r="Q44" s="89">
        <f t="shared" si="6"/>
        <v>2035</v>
      </c>
      <c r="R44" s="89">
        <f t="shared" si="6"/>
        <v>2036</v>
      </c>
      <c r="S44" s="89">
        <f t="shared" si="6"/>
        <v>2037</v>
      </c>
    </row>
    <row r="45" spans="2:19" x14ac:dyDescent="0.2">
      <c r="F45" s="88"/>
      <c r="G45" s="91"/>
      <c r="H45" s="92"/>
      <c r="I45" s="91"/>
      <c r="J45" s="92"/>
      <c r="K45" s="91"/>
      <c r="L45" s="92"/>
      <c r="M45" s="91"/>
      <c r="N45" s="92"/>
      <c r="O45" s="91"/>
      <c r="P45" s="93"/>
      <c r="Q45" s="93"/>
      <c r="R45" s="93"/>
      <c r="S45" s="93"/>
    </row>
    <row r="46" spans="2:19" x14ac:dyDescent="0.2">
      <c r="D46" s="87" t="s">
        <v>24</v>
      </c>
      <c r="E46" s="87"/>
      <c r="F46" s="94"/>
      <c r="G46" s="95">
        <v>1</v>
      </c>
      <c r="H46" s="95">
        <v>2</v>
      </c>
      <c r="I46" s="96">
        <v>3</v>
      </c>
      <c r="J46" s="97">
        <v>4</v>
      </c>
      <c r="K46" s="97">
        <v>5</v>
      </c>
      <c r="L46" s="97">
        <v>6</v>
      </c>
      <c r="M46" s="97">
        <v>7</v>
      </c>
      <c r="N46" s="97">
        <v>8</v>
      </c>
      <c r="O46" s="97">
        <v>9</v>
      </c>
      <c r="P46" s="97">
        <v>10</v>
      </c>
      <c r="Q46" s="98"/>
      <c r="R46" s="99"/>
      <c r="S46" s="99"/>
    </row>
    <row r="47" spans="2:19" x14ac:dyDescent="0.2">
      <c r="D47" s="100" t="str">
        <f>CONCATENATE("Valor invesiones a ejercicio ",E6)</f>
        <v>Valor invesiones a ejercicio 2025</v>
      </c>
      <c r="E47" s="100"/>
      <c r="F47" s="40">
        <f>E8</f>
        <v>0</v>
      </c>
      <c r="G47" s="101"/>
      <c r="H47" s="102"/>
      <c r="I47" s="89"/>
      <c r="J47" s="103"/>
      <c r="K47" s="89"/>
      <c r="L47" s="103"/>
      <c r="M47" s="89"/>
      <c r="N47" s="103"/>
      <c r="O47" s="101"/>
      <c r="P47" s="104"/>
      <c r="Q47" s="98"/>
      <c r="R47" s="99"/>
      <c r="S47" s="99"/>
    </row>
    <row r="48" spans="2:19" x14ac:dyDescent="0.2">
      <c r="B48" s="105" t="s">
        <v>25</v>
      </c>
      <c r="C48" s="106">
        <v>10</v>
      </c>
      <c r="D48" s="87" t="s">
        <v>26</v>
      </c>
      <c r="E48" s="87"/>
      <c r="F48" s="107">
        <f>F47/C48</f>
        <v>0</v>
      </c>
      <c r="G48" s="254">
        <f t="shared" ref="G48:P48" si="7">$F$48</f>
        <v>0</v>
      </c>
      <c r="H48" s="108">
        <f t="shared" si="7"/>
        <v>0</v>
      </c>
      <c r="I48" s="108">
        <f t="shared" si="7"/>
        <v>0</v>
      </c>
      <c r="J48" s="108">
        <f t="shared" si="7"/>
        <v>0</v>
      </c>
      <c r="K48" s="108">
        <f t="shared" si="7"/>
        <v>0</v>
      </c>
      <c r="L48" s="108">
        <f t="shared" si="7"/>
        <v>0</v>
      </c>
      <c r="M48" s="108">
        <f t="shared" si="7"/>
        <v>0</v>
      </c>
      <c r="N48" s="108">
        <f t="shared" si="7"/>
        <v>0</v>
      </c>
      <c r="O48" s="108">
        <f t="shared" si="7"/>
        <v>0</v>
      </c>
      <c r="P48" s="108">
        <f t="shared" si="7"/>
        <v>0</v>
      </c>
      <c r="Q48" s="99"/>
      <c r="R48" s="99"/>
      <c r="S48" s="99"/>
    </row>
    <row r="49" spans="2:19" x14ac:dyDescent="0.2">
      <c r="C49" s="109"/>
      <c r="D49" s="100"/>
      <c r="E49" s="100"/>
      <c r="F49" s="110"/>
      <c r="G49" s="111"/>
      <c r="H49" s="95">
        <v>1</v>
      </c>
      <c r="I49" s="96">
        <v>2</v>
      </c>
      <c r="J49" s="112">
        <v>3</v>
      </c>
      <c r="K49" s="96">
        <v>4</v>
      </c>
      <c r="L49" s="112">
        <v>5</v>
      </c>
      <c r="M49" s="96">
        <v>6</v>
      </c>
      <c r="N49" s="112">
        <v>7</v>
      </c>
      <c r="O49" s="96">
        <v>8</v>
      </c>
      <c r="P49" s="96">
        <v>9</v>
      </c>
      <c r="Q49" s="96">
        <v>10</v>
      </c>
      <c r="R49" s="99"/>
      <c r="S49" s="99"/>
    </row>
    <row r="50" spans="2:19" x14ac:dyDescent="0.2">
      <c r="D50" s="100" t="str">
        <f>CONCATENATE("Valor invesiones a ejercicio ",F6)</f>
        <v>Valor invesiones a ejercicio 2026</v>
      </c>
      <c r="E50" s="100"/>
      <c r="F50" s="40">
        <f>F8</f>
        <v>0</v>
      </c>
      <c r="G50" s="100"/>
      <c r="H50" s="113"/>
      <c r="I50" s="99"/>
      <c r="J50" s="100"/>
      <c r="K50" s="99"/>
      <c r="L50" s="100"/>
      <c r="M50" s="99"/>
      <c r="N50" s="100"/>
      <c r="O50" s="99"/>
      <c r="P50" s="99"/>
      <c r="Q50" s="99"/>
      <c r="R50" s="99"/>
      <c r="S50" s="99"/>
    </row>
    <row r="51" spans="2:19" x14ac:dyDescent="0.2">
      <c r="B51" s="105" t="s">
        <v>25</v>
      </c>
      <c r="C51" s="106">
        <v>10</v>
      </c>
      <c r="D51" s="87" t="s">
        <v>27</v>
      </c>
      <c r="E51" s="87"/>
      <c r="F51" s="107">
        <f t="shared" ref="F51" si="8">F50/C51</f>
        <v>0</v>
      </c>
      <c r="G51" s="87"/>
      <c r="H51" s="255">
        <f>$F$51</f>
        <v>0</v>
      </c>
      <c r="I51" s="115">
        <f t="shared" ref="I51:Q51" si="9">$F$51</f>
        <v>0</v>
      </c>
      <c r="J51" s="108">
        <f t="shared" si="9"/>
        <v>0</v>
      </c>
      <c r="K51" s="108">
        <f t="shared" si="9"/>
        <v>0</v>
      </c>
      <c r="L51" s="108">
        <f t="shared" si="9"/>
        <v>0</v>
      </c>
      <c r="M51" s="108">
        <f t="shared" si="9"/>
        <v>0</v>
      </c>
      <c r="N51" s="108">
        <f t="shared" si="9"/>
        <v>0</v>
      </c>
      <c r="O51" s="108">
        <f t="shared" si="9"/>
        <v>0</v>
      </c>
      <c r="P51" s="108">
        <f t="shared" si="9"/>
        <v>0</v>
      </c>
      <c r="Q51" s="108">
        <f t="shared" si="9"/>
        <v>0</v>
      </c>
      <c r="R51" s="99"/>
      <c r="S51" s="99"/>
    </row>
    <row r="52" spans="2:19" x14ac:dyDescent="0.2">
      <c r="D52" s="100"/>
      <c r="E52" s="100"/>
      <c r="F52" s="40"/>
      <c r="G52" s="100"/>
      <c r="H52" s="100"/>
      <c r="I52" s="104">
        <v>1</v>
      </c>
      <c r="J52" s="95">
        <v>2</v>
      </c>
      <c r="K52" s="95">
        <v>3</v>
      </c>
      <c r="L52" s="95">
        <v>4</v>
      </c>
      <c r="M52" s="95">
        <v>5</v>
      </c>
      <c r="N52" s="95">
        <v>6</v>
      </c>
      <c r="O52" s="95">
        <v>7</v>
      </c>
      <c r="P52" s="95">
        <v>8</v>
      </c>
      <c r="Q52" s="95">
        <v>9</v>
      </c>
      <c r="R52" s="96">
        <v>10</v>
      </c>
      <c r="S52" s="99"/>
    </row>
    <row r="53" spans="2:19" x14ac:dyDescent="0.2">
      <c r="D53" s="100" t="str">
        <f>CONCATENATE("Valor invesiones a ejercicio ",G6)</f>
        <v>Valor invesiones a ejercicio 2027</v>
      </c>
      <c r="E53" s="100"/>
      <c r="F53" s="40">
        <f>G8</f>
        <v>0</v>
      </c>
      <c r="G53" s="100"/>
      <c r="H53" s="100"/>
      <c r="I53" s="89"/>
      <c r="J53" s="103"/>
      <c r="K53" s="102"/>
      <c r="L53" s="102"/>
      <c r="M53" s="102"/>
      <c r="N53" s="102"/>
      <c r="O53" s="102"/>
      <c r="P53" s="102"/>
      <c r="Q53" s="102"/>
      <c r="R53" s="104"/>
      <c r="S53" s="99"/>
    </row>
    <row r="54" spans="2:19" x14ac:dyDescent="0.2">
      <c r="B54" s="105" t="s">
        <v>25</v>
      </c>
      <c r="C54" s="106">
        <v>10</v>
      </c>
      <c r="D54" s="87" t="s">
        <v>27</v>
      </c>
      <c r="E54" s="87"/>
      <c r="F54" s="107">
        <f t="shared" ref="F54" si="10">F53/C54</f>
        <v>0</v>
      </c>
      <c r="G54" s="87"/>
      <c r="H54" s="256"/>
      <c r="I54" s="115">
        <f>$F$54</f>
        <v>0</v>
      </c>
      <c r="J54" s="114">
        <f t="shared" ref="J54:R54" si="11">$F$54</f>
        <v>0</v>
      </c>
      <c r="K54" s="114">
        <f t="shared" si="11"/>
        <v>0</v>
      </c>
      <c r="L54" s="114">
        <f t="shared" si="11"/>
        <v>0</v>
      </c>
      <c r="M54" s="114">
        <f t="shared" si="11"/>
        <v>0</v>
      </c>
      <c r="N54" s="114">
        <f t="shared" si="11"/>
        <v>0</v>
      </c>
      <c r="O54" s="114">
        <f t="shared" si="11"/>
        <v>0</v>
      </c>
      <c r="P54" s="114">
        <f t="shared" si="11"/>
        <v>0</v>
      </c>
      <c r="Q54" s="114">
        <f t="shared" si="11"/>
        <v>0</v>
      </c>
      <c r="R54" s="114">
        <f t="shared" si="11"/>
        <v>0</v>
      </c>
      <c r="S54" s="99"/>
    </row>
    <row r="55" spans="2:19" x14ac:dyDescent="0.2">
      <c r="D55" s="100"/>
      <c r="E55" s="100"/>
      <c r="F55" s="98"/>
      <c r="G55" s="100"/>
      <c r="H55" s="100"/>
      <c r="I55" s="100"/>
      <c r="J55" s="96">
        <v>1</v>
      </c>
      <c r="K55" s="95">
        <v>2</v>
      </c>
      <c r="L55" s="96">
        <v>3</v>
      </c>
      <c r="M55" s="112">
        <v>4</v>
      </c>
      <c r="N55" s="96">
        <v>5</v>
      </c>
      <c r="O55" s="112">
        <v>6</v>
      </c>
      <c r="P55" s="96">
        <v>7</v>
      </c>
      <c r="Q55" s="112">
        <v>8</v>
      </c>
      <c r="R55" s="96">
        <v>9</v>
      </c>
      <c r="S55" s="96">
        <v>10</v>
      </c>
    </row>
    <row r="56" spans="2:19" x14ac:dyDescent="0.2">
      <c r="D56" s="100" t="str">
        <f>CONCATENATE("Valor invesiones a ejercicio ",H6)</f>
        <v>Valor invesiones a ejercicio 2028</v>
      </c>
      <c r="E56" s="100"/>
      <c r="F56" s="40">
        <f>H8</f>
        <v>0</v>
      </c>
      <c r="G56" s="100"/>
      <c r="H56" s="100"/>
      <c r="I56" s="100"/>
      <c r="J56" s="104"/>
      <c r="K56" s="103"/>
      <c r="L56" s="104"/>
      <c r="M56" s="103"/>
      <c r="N56" s="104"/>
      <c r="O56" s="103"/>
      <c r="P56" s="104"/>
      <c r="Q56" s="103"/>
      <c r="R56" s="104"/>
      <c r="S56" s="104"/>
    </row>
    <row r="57" spans="2:19" ht="16" customHeight="1" x14ac:dyDescent="0.2">
      <c r="B57" s="105" t="s">
        <v>25</v>
      </c>
      <c r="C57" s="106">
        <v>10</v>
      </c>
      <c r="D57" s="87" t="s">
        <v>27</v>
      </c>
      <c r="E57" s="87"/>
      <c r="F57" s="107">
        <f t="shared" ref="F57" si="12">F56/C57</f>
        <v>0</v>
      </c>
      <c r="G57" s="92"/>
      <c r="H57" s="116"/>
      <c r="I57" s="116"/>
      <c r="J57" s="115">
        <f>$F$57</f>
        <v>0</v>
      </c>
      <c r="K57" s="115">
        <f t="shared" ref="K57:S57" si="13">$F$57</f>
        <v>0</v>
      </c>
      <c r="L57" s="115">
        <f t="shared" si="13"/>
        <v>0</v>
      </c>
      <c r="M57" s="115">
        <f t="shared" si="13"/>
        <v>0</v>
      </c>
      <c r="N57" s="115">
        <f t="shared" si="13"/>
        <v>0</v>
      </c>
      <c r="O57" s="115">
        <f t="shared" si="13"/>
        <v>0</v>
      </c>
      <c r="P57" s="115">
        <f t="shared" si="13"/>
        <v>0</v>
      </c>
      <c r="Q57" s="115">
        <f t="shared" si="13"/>
        <v>0</v>
      </c>
      <c r="R57" s="115">
        <f t="shared" si="13"/>
        <v>0</v>
      </c>
      <c r="S57" s="115">
        <f t="shared" si="13"/>
        <v>0</v>
      </c>
    </row>
    <row r="58" spans="2:19" x14ac:dyDescent="0.2">
      <c r="C58" s="109"/>
      <c r="F58" s="117"/>
      <c r="H58" s="117"/>
      <c r="I58" s="117"/>
      <c r="J58" s="117"/>
      <c r="K58" s="117"/>
      <c r="L58" s="117"/>
      <c r="M58" s="117"/>
      <c r="N58" s="117"/>
      <c r="O58" s="117"/>
      <c r="P58" s="117"/>
      <c r="Q58" s="117"/>
    </row>
    <row r="59" spans="2:19" x14ac:dyDescent="0.2">
      <c r="C59" s="109"/>
      <c r="F59" s="117"/>
      <c r="H59" s="117"/>
      <c r="I59" s="117"/>
      <c r="J59" s="117"/>
      <c r="K59" s="117"/>
      <c r="L59" s="117"/>
      <c r="M59" s="117"/>
      <c r="N59" s="117"/>
      <c r="O59" s="117"/>
      <c r="P59" s="117"/>
      <c r="Q59" s="117"/>
    </row>
    <row r="60" spans="2:19" x14ac:dyDescent="0.2">
      <c r="C60" s="109"/>
      <c r="F60" s="117"/>
      <c r="H60" s="117"/>
      <c r="I60" s="117"/>
      <c r="J60" s="117"/>
      <c r="K60" s="117"/>
      <c r="L60" s="117"/>
      <c r="M60" s="117"/>
      <c r="N60" s="117"/>
      <c r="O60" s="117"/>
      <c r="P60" s="117"/>
      <c r="Q60" s="117"/>
    </row>
    <row r="61" spans="2:19" x14ac:dyDescent="0.2">
      <c r="D61" s="118" t="s">
        <v>28</v>
      </c>
      <c r="E61" s="118"/>
      <c r="F61" s="119"/>
      <c r="G61" s="120">
        <f>G48+G51</f>
        <v>0</v>
      </c>
      <c r="H61" s="120">
        <f>H48+H51</f>
        <v>0</v>
      </c>
      <c r="I61" s="120">
        <f>I48+I51+I54</f>
        <v>0</v>
      </c>
      <c r="J61" s="120">
        <f t="shared" ref="J61:S61" si="14">J48+J51+J54+J57</f>
        <v>0</v>
      </c>
      <c r="K61" s="120">
        <f t="shared" si="14"/>
        <v>0</v>
      </c>
      <c r="L61" s="120">
        <f t="shared" si="14"/>
        <v>0</v>
      </c>
      <c r="M61" s="120">
        <f t="shared" si="14"/>
        <v>0</v>
      </c>
      <c r="N61" s="120">
        <f t="shared" si="14"/>
        <v>0</v>
      </c>
      <c r="O61" s="120">
        <f t="shared" si="14"/>
        <v>0</v>
      </c>
      <c r="P61" s="120">
        <f t="shared" si="14"/>
        <v>0</v>
      </c>
      <c r="Q61" s="120">
        <f t="shared" si="14"/>
        <v>0</v>
      </c>
      <c r="R61" s="120">
        <f t="shared" si="14"/>
        <v>0</v>
      </c>
      <c r="S61" s="120">
        <f t="shared" si="14"/>
        <v>0</v>
      </c>
    </row>
  </sheetData>
  <sheetProtection algorithmName="SHA-512" hashValue="voBNYi339/wNN9Oi0+hLYopumxLrUPVKyNWyQRQKZR2rhmgYs+yBw26vO1m+BrzAsmc7gbhZjGTUriNdZK5Z4w==" saltValue="3E9SyvoOc4OoQkGXCUTSHQ==" spinCount="100000" sheet="1" objects="1" scenarios="1" selectLockedCells="1"/>
  <mergeCells count="1">
    <mergeCell ref="B4:O4"/>
  </mergeCells>
  <phoneticPr fontId="9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2">
    <tabColor theme="8" tint="0.39997558519241921"/>
  </sheetPr>
  <dimension ref="A1:BB183"/>
  <sheetViews>
    <sheetView showGridLines="0" workbookViewId="0">
      <selection activeCell="G28" sqref="G28"/>
    </sheetView>
  </sheetViews>
  <sheetFormatPr baseColWidth="10" defaultColWidth="11.5" defaultRowHeight="15" x14ac:dyDescent="0.2"/>
  <cols>
    <col min="1" max="1" width="39.1640625" style="74" customWidth="1"/>
    <col min="2" max="2" width="18.6640625" style="457" customWidth="1"/>
    <col min="3" max="3" width="27.5" style="69" customWidth="1"/>
    <col min="4" max="4" width="16.33203125" style="121" customWidth="1"/>
    <col min="5" max="5" width="12.5" style="122" customWidth="1"/>
    <col min="6" max="6" width="12.5" style="123" customWidth="1"/>
    <col min="7" max="7" width="14.6640625" style="123" customWidth="1"/>
    <col min="8" max="8" width="8" customWidth="1"/>
    <col min="9" max="9" width="19.33203125" bestFit="1" customWidth="1"/>
    <col min="10" max="10" width="16.83203125" bestFit="1" customWidth="1"/>
    <col min="11" max="11" width="17.33203125" customWidth="1"/>
    <col min="12" max="12" width="16.1640625" customWidth="1"/>
    <col min="13" max="13" width="17.1640625" customWidth="1"/>
    <col min="14" max="14" width="15.33203125" customWidth="1"/>
    <col min="16" max="16" width="23" style="69" customWidth="1"/>
    <col min="17" max="17" width="17.6640625" style="125" customWidth="1"/>
    <col min="18" max="18" width="12.5" style="122" customWidth="1"/>
    <col min="19" max="20" width="13.83203125" style="123" customWidth="1"/>
    <col min="21" max="21" width="8" customWidth="1"/>
    <col min="22" max="22" width="27.83203125" customWidth="1"/>
    <col min="23" max="23" width="18.33203125" customWidth="1"/>
    <col min="24" max="24" width="20.1640625" customWidth="1"/>
    <col min="25" max="25" width="16.1640625" customWidth="1"/>
    <col min="26" max="26" width="17.1640625" customWidth="1"/>
    <col min="27" max="27" width="15.33203125" customWidth="1"/>
    <col min="29" max="29" width="23" style="69" customWidth="1"/>
    <col min="30" max="30" width="17.6640625" style="125" customWidth="1"/>
    <col min="31" max="31" width="12.5" style="122" customWidth="1"/>
    <col min="32" max="33" width="13.83203125" style="123" customWidth="1"/>
    <col min="34" max="34" width="8" customWidth="1"/>
    <col min="35" max="35" width="27.83203125" customWidth="1"/>
    <col min="36" max="36" width="18.33203125" customWidth="1"/>
    <col min="37" max="37" width="20.1640625" customWidth="1"/>
    <col min="38" max="38" width="16.1640625" customWidth="1"/>
    <col min="39" max="39" width="17.1640625" customWidth="1"/>
    <col min="40" max="40" width="15.33203125" customWidth="1"/>
    <col min="42" max="42" width="33" style="69" customWidth="1"/>
    <col min="43" max="43" width="17.6640625" style="125" customWidth="1"/>
    <col min="44" max="44" width="12.5" style="122" customWidth="1"/>
    <col min="45" max="46" width="13.83203125" style="123" customWidth="1"/>
    <col min="47" max="47" width="8" customWidth="1"/>
    <col min="48" max="48" width="27.83203125" customWidth="1"/>
    <col min="49" max="49" width="18.33203125" customWidth="1"/>
    <col min="50" max="50" width="20.1640625" customWidth="1"/>
    <col min="51" max="51" width="16.1640625" customWidth="1"/>
    <col min="52" max="52" width="17.1640625" customWidth="1"/>
    <col min="53" max="53" width="15.33203125" customWidth="1"/>
  </cols>
  <sheetData>
    <row r="1" spans="1:54" s="238" customFormat="1" ht="48" customHeight="1" x14ac:dyDescent="0.2">
      <c r="A1" s="519" t="s">
        <v>0</v>
      </c>
      <c r="B1" s="519"/>
      <c r="D1" s="229"/>
      <c r="E1" s="45"/>
      <c r="F1" s="229"/>
      <c r="G1" s="229"/>
      <c r="H1" s="45"/>
      <c r="I1" s="229"/>
      <c r="J1" s="46"/>
      <c r="K1" s="229"/>
      <c r="L1" s="45"/>
      <c r="O1" s="45"/>
      <c r="P1" s="45"/>
      <c r="Q1" s="46"/>
      <c r="R1" s="45"/>
      <c r="W1" s="46"/>
      <c r="Y1" s="45"/>
      <c r="AA1" s="239"/>
      <c r="AC1" s="240"/>
      <c r="AH1" s="45"/>
      <c r="AI1" s="45"/>
      <c r="AJ1" s="45"/>
      <c r="AK1" s="45"/>
      <c r="AL1" s="45"/>
      <c r="AM1" s="45"/>
      <c r="AN1" s="45"/>
      <c r="AO1" s="45"/>
      <c r="AP1" s="45"/>
      <c r="AQ1" s="45"/>
      <c r="AR1" s="45"/>
    </row>
    <row r="2" spans="1:54" s="242" customFormat="1" ht="21" customHeight="1" thickBot="1" x14ac:dyDescent="0.25">
      <c r="A2" s="520" t="s">
        <v>1</v>
      </c>
      <c r="B2" s="520"/>
      <c r="D2" s="243"/>
      <c r="E2" s="244"/>
      <c r="F2" s="243"/>
      <c r="G2" s="243"/>
      <c r="H2" s="244"/>
      <c r="I2" s="243"/>
      <c r="J2" s="245"/>
      <c r="K2" s="243"/>
      <c r="L2" s="244"/>
      <c r="O2" s="244"/>
      <c r="P2" s="244"/>
      <c r="Q2" s="245"/>
      <c r="R2" s="244"/>
      <c r="W2" s="245"/>
      <c r="Y2" s="244"/>
      <c r="AA2" s="246"/>
      <c r="AC2" s="245"/>
      <c r="AH2" s="244"/>
      <c r="AI2" s="244"/>
      <c r="AJ2" s="244"/>
      <c r="AK2" s="244"/>
      <c r="AL2" s="244"/>
      <c r="AM2" s="244"/>
      <c r="AN2" s="244"/>
      <c r="AO2" s="244"/>
      <c r="AP2" s="244"/>
      <c r="AQ2" s="244"/>
      <c r="AR2" s="244"/>
    </row>
    <row r="4" spans="1:54" ht="24" x14ac:dyDescent="0.3">
      <c r="A4" s="512" t="s">
        <v>29</v>
      </c>
      <c r="B4" s="512"/>
      <c r="C4" s="512"/>
      <c r="D4" s="512"/>
      <c r="E4" s="512"/>
      <c r="F4" s="512"/>
      <c r="G4" s="512"/>
      <c r="H4" s="512"/>
      <c r="I4" s="512"/>
      <c r="J4" s="512"/>
      <c r="K4" s="512"/>
      <c r="L4" s="512"/>
      <c r="M4" s="512"/>
      <c r="N4" s="512"/>
      <c r="O4" s="512"/>
      <c r="P4" s="512"/>
      <c r="Q4" s="512"/>
      <c r="R4" s="512"/>
      <c r="S4" s="512"/>
      <c r="T4" s="512"/>
      <c r="U4" s="512"/>
      <c r="V4" s="512"/>
      <c r="W4" s="512"/>
      <c r="X4" s="512"/>
      <c r="Y4" s="512"/>
      <c r="Z4" s="512"/>
      <c r="AA4" s="512"/>
      <c r="AB4" s="512"/>
      <c r="AC4" s="512"/>
      <c r="AD4" s="512"/>
      <c r="AE4" s="512"/>
      <c r="AF4" s="512"/>
      <c r="AG4" s="512"/>
      <c r="AH4" s="512"/>
      <c r="AI4" s="512"/>
      <c r="AJ4" s="512"/>
      <c r="AK4" s="512"/>
      <c r="AL4" s="512"/>
      <c r="AM4" s="512"/>
      <c r="AN4" s="512"/>
      <c r="AO4" s="512"/>
      <c r="AP4" s="512"/>
      <c r="AQ4" s="512"/>
      <c r="AR4" s="512"/>
      <c r="AS4" s="512"/>
      <c r="AT4" s="512"/>
      <c r="AU4" s="512"/>
      <c r="AV4" s="512"/>
      <c r="AW4" s="512"/>
      <c r="AX4" s="512"/>
      <c r="AY4" s="512"/>
      <c r="AZ4" s="512"/>
      <c r="BA4" s="512"/>
      <c r="BB4" s="512"/>
    </row>
    <row r="7" spans="1:54" x14ac:dyDescent="0.2">
      <c r="I7" s="124"/>
      <c r="J7" s="124"/>
      <c r="K7" s="4"/>
      <c r="L7" s="4"/>
    </row>
    <row r="8" spans="1:54" x14ac:dyDescent="0.2">
      <c r="I8" s="4"/>
      <c r="J8" s="126"/>
      <c r="K8" s="4"/>
      <c r="L8" s="4"/>
    </row>
    <row r="12" spans="1:54" ht="20" customHeight="1" x14ac:dyDescent="0.25">
      <c r="E12" s="516" t="str">
        <f>CONCATENATE("Préstamo a L/P ",'PRESUP. CAPITAL'!E6)</f>
        <v>Préstamo a L/P 2025</v>
      </c>
      <c r="F12" s="516"/>
      <c r="G12" s="516"/>
      <c r="H12" s="516"/>
      <c r="I12" s="516"/>
      <c r="J12" s="516"/>
      <c r="K12" s="516"/>
      <c r="L12" s="516"/>
      <c r="M12" s="516"/>
      <c r="N12" s="516"/>
      <c r="O12" s="516"/>
    </row>
    <row r="15" spans="1:54" x14ac:dyDescent="0.2">
      <c r="C15" s="127" t="s">
        <v>30</v>
      </c>
      <c r="D15" s="231">
        <f>'PRESUP. CAPITAL'!E36</f>
        <v>0</v>
      </c>
      <c r="E15" s="128"/>
      <c r="F15" s="129"/>
      <c r="G15" s="129"/>
      <c r="H15" s="130" t="s">
        <v>31</v>
      </c>
      <c r="I15" s="130" t="s">
        <v>32</v>
      </c>
      <c r="J15" s="130" t="s">
        <v>33</v>
      </c>
      <c r="K15" s="130" t="s">
        <v>34</v>
      </c>
      <c r="L15" s="130" t="s">
        <v>35</v>
      </c>
      <c r="M15" s="130" t="s">
        <v>36</v>
      </c>
      <c r="N15" s="130" t="s">
        <v>37</v>
      </c>
      <c r="O15" s="130"/>
    </row>
    <row r="16" spans="1:54" x14ac:dyDescent="0.2">
      <c r="C16" s="127"/>
      <c r="D16" s="232"/>
      <c r="H16">
        <v>0</v>
      </c>
      <c r="I16" s="131">
        <f>D15</f>
        <v>0</v>
      </c>
      <c r="J16" s="132">
        <f>D15*D17</f>
        <v>0</v>
      </c>
      <c r="K16" s="132"/>
      <c r="M16" s="132">
        <f>I16</f>
        <v>0</v>
      </c>
      <c r="N16" s="133">
        <f>M16-J16</f>
        <v>0</v>
      </c>
    </row>
    <row r="17" spans="1:28" x14ac:dyDescent="0.2">
      <c r="C17" s="127" t="s">
        <v>38</v>
      </c>
      <c r="D17" s="412">
        <v>2E-3</v>
      </c>
      <c r="E17" s="513">
        <f>A23</f>
        <v>2025</v>
      </c>
      <c r="F17" s="514"/>
      <c r="G17" s="436"/>
      <c r="H17">
        <v>1</v>
      </c>
      <c r="I17" s="147">
        <f t="shared" ref="I17:I27" si="0">PMT($D$19,$D$22-H16,-M16)</f>
        <v>0</v>
      </c>
      <c r="J17" s="132"/>
      <c r="K17" s="134">
        <f t="shared" ref="K17:K80" si="1">M16*$D$19</f>
        <v>0</v>
      </c>
      <c r="L17" s="132">
        <f>(I17-K17)</f>
        <v>0</v>
      </c>
      <c r="M17" s="135">
        <f>M16-L17</f>
        <v>0</v>
      </c>
      <c r="N17" s="133">
        <f>-I17</f>
        <v>0</v>
      </c>
      <c r="O17" t="s">
        <v>39</v>
      </c>
    </row>
    <row r="18" spans="1:28" x14ac:dyDescent="0.2">
      <c r="C18" s="127" t="s">
        <v>40</v>
      </c>
      <c r="D18" s="413">
        <v>0.06</v>
      </c>
      <c r="E18" s="513"/>
      <c r="F18" s="514"/>
      <c r="G18" s="436"/>
      <c r="H18">
        <v>2</v>
      </c>
      <c r="I18" s="147">
        <f t="shared" si="0"/>
        <v>0</v>
      </c>
      <c r="J18" s="132"/>
      <c r="K18" s="134">
        <f t="shared" si="1"/>
        <v>0</v>
      </c>
      <c r="L18" s="132">
        <f t="shared" ref="L18:L28" si="2">(I18-K18)</f>
        <v>0</v>
      </c>
      <c r="M18" s="132">
        <f t="shared" ref="M18:M81" si="3">M17-L18</f>
        <v>0</v>
      </c>
      <c r="N18" s="133">
        <f t="shared" ref="N18:N81" si="4">-I18</f>
        <v>0</v>
      </c>
      <c r="O18" t="s">
        <v>41</v>
      </c>
    </row>
    <row r="19" spans="1:28" x14ac:dyDescent="0.2">
      <c r="C19" s="127" t="s">
        <v>42</v>
      </c>
      <c r="D19" s="233">
        <f>D18/12</f>
        <v>5.0000000000000001E-3</v>
      </c>
      <c r="E19" s="513"/>
      <c r="F19" s="514"/>
      <c r="G19" s="461"/>
      <c r="H19">
        <v>3</v>
      </c>
      <c r="I19" s="147">
        <f t="shared" si="0"/>
        <v>0</v>
      </c>
      <c r="J19" s="132"/>
      <c r="K19" s="134">
        <f t="shared" si="1"/>
        <v>0</v>
      </c>
      <c r="L19" s="132">
        <f t="shared" si="2"/>
        <v>0</v>
      </c>
      <c r="M19" s="132">
        <f t="shared" si="3"/>
        <v>0</v>
      </c>
      <c r="N19" s="133">
        <f t="shared" si="4"/>
        <v>0</v>
      </c>
      <c r="O19" t="s">
        <v>43</v>
      </c>
    </row>
    <row r="20" spans="1:28" x14ac:dyDescent="0.2">
      <c r="C20" s="127" t="s">
        <v>44</v>
      </c>
      <c r="D20" s="172">
        <v>10</v>
      </c>
      <c r="E20" s="513"/>
      <c r="F20" s="514"/>
      <c r="G20" s="460"/>
      <c r="H20">
        <v>4</v>
      </c>
      <c r="I20" s="147">
        <f t="shared" si="0"/>
        <v>0</v>
      </c>
      <c r="J20" s="132"/>
      <c r="K20" s="134">
        <f t="shared" si="1"/>
        <v>0</v>
      </c>
      <c r="L20" s="132">
        <f t="shared" si="2"/>
        <v>0</v>
      </c>
      <c r="M20" s="132">
        <f t="shared" si="3"/>
        <v>0</v>
      </c>
      <c r="N20" s="133">
        <f t="shared" si="4"/>
        <v>0</v>
      </c>
      <c r="O20" t="s">
        <v>45</v>
      </c>
    </row>
    <row r="21" spans="1:28" x14ac:dyDescent="0.2">
      <c r="C21" s="127" t="s">
        <v>46</v>
      </c>
      <c r="D21" s="173">
        <v>12</v>
      </c>
      <c r="E21" s="513"/>
      <c r="F21" s="514"/>
      <c r="G21" s="436"/>
      <c r="H21">
        <v>5</v>
      </c>
      <c r="I21" s="147">
        <f t="shared" si="0"/>
        <v>0</v>
      </c>
      <c r="J21" s="132"/>
      <c r="K21" s="134">
        <f t="shared" si="1"/>
        <v>0</v>
      </c>
      <c r="L21" s="132">
        <f t="shared" si="2"/>
        <v>0</v>
      </c>
      <c r="M21" s="132">
        <f t="shared" si="3"/>
        <v>0</v>
      </c>
      <c r="N21" s="133">
        <f t="shared" si="4"/>
        <v>0</v>
      </c>
      <c r="O21" t="s">
        <v>47</v>
      </c>
    </row>
    <row r="22" spans="1:28" x14ac:dyDescent="0.2">
      <c r="C22" s="127" t="s">
        <v>48</v>
      </c>
      <c r="D22" s="174">
        <f>D20*D21</f>
        <v>120</v>
      </c>
      <c r="E22" s="513"/>
      <c r="F22" s="514"/>
      <c r="G22" s="462"/>
      <c r="H22">
        <v>6</v>
      </c>
      <c r="I22" s="147">
        <f t="shared" si="0"/>
        <v>0</v>
      </c>
      <c r="K22" s="134">
        <f t="shared" si="1"/>
        <v>0</v>
      </c>
      <c r="L22" s="132">
        <f t="shared" si="2"/>
        <v>0</v>
      </c>
      <c r="M22" s="132">
        <f t="shared" si="3"/>
        <v>0</v>
      </c>
      <c r="N22" s="133">
        <f t="shared" si="4"/>
        <v>0</v>
      </c>
      <c r="O22" t="s">
        <v>49</v>
      </c>
    </row>
    <row r="23" spans="1:28" ht="21" x14ac:dyDescent="0.25">
      <c r="A23" s="136">
        <f>'PRESUP. CAPITAL'!E6</f>
        <v>2025</v>
      </c>
      <c r="C23" s="127" t="s">
        <v>50</v>
      </c>
      <c r="D23" s="175" t="str">
        <f>IFERROR(IRR(N16:N136)*12,"")</f>
        <v/>
      </c>
      <c r="E23" s="513"/>
      <c r="F23" s="514"/>
      <c r="G23" s="461"/>
      <c r="H23">
        <v>7</v>
      </c>
      <c r="I23" s="147">
        <f t="shared" si="0"/>
        <v>0</v>
      </c>
      <c r="K23" s="134">
        <f t="shared" si="1"/>
        <v>0</v>
      </c>
      <c r="L23" s="132">
        <f t="shared" si="2"/>
        <v>0</v>
      </c>
      <c r="M23" s="132">
        <f t="shared" si="3"/>
        <v>0</v>
      </c>
      <c r="N23" s="133">
        <f t="shared" si="4"/>
        <v>0</v>
      </c>
      <c r="O23" t="s">
        <v>51</v>
      </c>
    </row>
    <row r="24" spans="1:28" ht="19" x14ac:dyDescent="0.25">
      <c r="A24" s="74" t="s">
        <v>53</v>
      </c>
      <c r="B24" s="457">
        <f>F28</f>
        <v>0</v>
      </c>
      <c r="E24" s="513"/>
      <c r="F24" s="514"/>
      <c r="G24" s="461"/>
      <c r="H24">
        <v>8</v>
      </c>
      <c r="I24" s="147">
        <f t="shared" si="0"/>
        <v>0</v>
      </c>
      <c r="K24" s="134">
        <f t="shared" si="1"/>
        <v>0</v>
      </c>
      <c r="L24" s="132">
        <f t="shared" si="2"/>
        <v>0</v>
      </c>
      <c r="M24" s="132">
        <f t="shared" si="3"/>
        <v>0</v>
      </c>
      <c r="N24" s="133">
        <f t="shared" si="4"/>
        <v>0</v>
      </c>
      <c r="O24" t="s">
        <v>52</v>
      </c>
      <c r="P24" s="137"/>
      <c r="R24" s="516" t="str">
        <f>CONCATENATE("Préstamo a L/P ",'PRESUP. CAPITAL'!F6)</f>
        <v>Préstamo a L/P 2026</v>
      </c>
      <c r="S24" s="516"/>
      <c r="T24" s="516"/>
      <c r="U24" s="516"/>
      <c r="V24" s="516"/>
      <c r="W24" s="516"/>
      <c r="X24" s="516"/>
      <c r="Y24" s="516"/>
      <c r="Z24" s="516"/>
      <c r="AA24" s="516"/>
      <c r="AB24" s="516"/>
    </row>
    <row r="25" spans="1:28" x14ac:dyDescent="0.2">
      <c r="A25" s="74" t="s">
        <v>55</v>
      </c>
      <c r="B25" s="457">
        <f>D26</f>
        <v>0</v>
      </c>
      <c r="D25" s="459"/>
      <c r="E25" s="513"/>
      <c r="F25" s="514"/>
      <c r="G25" s="461"/>
      <c r="H25">
        <v>9</v>
      </c>
      <c r="I25" s="147">
        <f t="shared" si="0"/>
        <v>0</v>
      </c>
      <c r="J25" s="133"/>
      <c r="K25" s="134">
        <f t="shared" si="1"/>
        <v>0</v>
      </c>
      <c r="L25" s="132">
        <f t="shared" si="2"/>
        <v>0</v>
      </c>
      <c r="M25" s="132">
        <f t="shared" si="3"/>
        <v>0</v>
      </c>
      <c r="N25" s="133">
        <f t="shared" si="4"/>
        <v>0</v>
      </c>
      <c r="O25" t="s">
        <v>54</v>
      </c>
    </row>
    <row r="26" spans="1:28" ht="16" thickBot="1" x14ac:dyDescent="0.25">
      <c r="A26" s="74" t="s">
        <v>275</v>
      </c>
      <c r="B26" s="457">
        <f>G28</f>
        <v>0</v>
      </c>
      <c r="C26" s="69" t="s">
        <v>55</v>
      </c>
      <c r="D26" s="138">
        <f>SUM(I17:I28)</f>
        <v>0</v>
      </c>
      <c r="E26" s="513"/>
      <c r="F26" s="514"/>
      <c r="G26" s="436"/>
      <c r="H26">
        <v>10</v>
      </c>
      <c r="I26" s="147">
        <f t="shared" si="0"/>
        <v>0</v>
      </c>
      <c r="K26" s="134">
        <f t="shared" si="1"/>
        <v>0</v>
      </c>
      <c r="L26" s="132">
        <f t="shared" si="2"/>
        <v>0</v>
      </c>
      <c r="M26" s="132">
        <f t="shared" si="3"/>
        <v>0</v>
      </c>
      <c r="N26" s="133">
        <f t="shared" si="4"/>
        <v>0</v>
      </c>
      <c r="O26" t="s">
        <v>56</v>
      </c>
    </row>
    <row r="27" spans="1:28" x14ac:dyDescent="0.2">
      <c r="A27" s="74" t="s">
        <v>57</v>
      </c>
      <c r="B27" s="457">
        <f>D27</f>
        <v>0</v>
      </c>
      <c r="C27" s="69" t="s">
        <v>57</v>
      </c>
      <c r="D27" s="138">
        <f>SUM(L17:L28)</f>
        <v>0</v>
      </c>
      <c r="E27" s="513"/>
      <c r="F27" s="514"/>
      <c r="G27" s="455" t="s">
        <v>273</v>
      </c>
      <c r="H27">
        <v>11</v>
      </c>
      <c r="I27" s="147">
        <f t="shared" si="0"/>
        <v>0</v>
      </c>
      <c r="J27" s="456"/>
      <c r="K27" s="134">
        <f t="shared" si="1"/>
        <v>0</v>
      </c>
      <c r="L27" s="132">
        <f t="shared" si="2"/>
        <v>0</v>
      </c>
      <c r="M27" s="132">
        <f t="shared" si="3"/>
        <v>0</v>
      </c>
      <c r="N27" s="133">
        <f t="shared" si="4"/>
        <v>0</v>
      </c>
      <c r="O27" t="s">
        <v>58</v>
      </c>
      <c r="P27" s="127" t="s">
        <v>30</v>
      </c>
      <c r="Q27" s="231">
        <f>'PRESUP. CAPITAL'!F36</f>
        <v>0</v>
      </c>
      <c r="R27" s="128"/>
      <c r="S27" s="129"/>
      <c r="T27" s="129"/>
      <c r="U27" s="130" t="s">
        <v>31</v>
      </c>
      <c r="V27" s="130" t="s">
        <v>32</v>
      </c>
      <c r="W27" s="130" t="s">
        <v>33</v>
      </c>
      <c r="X27" s="130" t="s">
        <v>34</v>
      </c>
      <c r="Y27" s="130" t="s">
        <v>35</v>
      </c>
      <c r="Z27" s="130" t="s">
        <v>36</v>
      </c>
      <c r="AA27" s="130" t="s">
        <v>37</v>
      </c>
      <c r="AB27" s="130"/>
    </row>
    <row r="28" spans="1:28" ht="16" thickBot="1" x14ac:dyDescent="0.25">
      <c r="A28" s="139" t="s">
        <v>59</v>
      </c>
      <c r="B28" s="470">
        <f>D28</f>
        <v>0</v>
      </c>
      <c r="C28" s="140" t="s">
        <v>59</v>
      </c>
      <c r="D28" s="141">
        <f>SUM(K17:K28)</f>
        <v>0</v>
      </c>
      <c r="E28" s="142" t="s">
        <v>53</v>
      </c>
      <c r="F28" s="143">
        <f>M28</f>
        <v>0</v>
      </c>
      <c r="G28" s="469"/>
      <c r="H28" s="92">
        <v>12</v>
      </c>
      <c r="I28" s="150">
        <f>PMT($D$19,$D$22-H27,-M27)</f>
        <v>0</v>
      </c>
      <c r="J28" s="464"/>
      <c r="K28" s="145">
        <f t="shared" si="1"/>
        <v>0</v>
      </c>
      <c r="L28" s="144">
        <f t="shared" si="2"/>
        <v>0</v>
      </c>
      <c r="M28" s="144">
        <f>M27-L28-G28</f>
        <v>0</v>
      </c>
      <c r="N28" s="146">
        <f t="shared" si="4"/>
        <v>0</v>
      </c>
      <c r="O28" s="92" t="s">
        <v>60</v>
      </c>
      <c r="P28" s="127"/>
      <c r="Q28" s="5"/>
      <c r="U28">
        <v>0</v>
      </c>
      <c r="V28" s="131">
        <f>Q27</f>
        <v>0</v>
      </c>
      <c r="W28" s="132">
        <f>Q27*Q29</f>
        <v>0</v>
      </c>
      <c r="X28" s="132"/>
      <c r="Z28" s="132">
        <f>V28</f>
        <v>0</v>
      </c>
      <c r="AA28" s="133">
        <f>Z28-W28</f>
        <v>0</v>
      </c>
    </row>
    <row r="29" spans="1:28" x14ac:dyDescent="0.2">
      <c r="E29" s="513">
        <f>A35</f>
        <v>2026</v>
      </c>
      <c r="F29" s="514"/>
      <c r="G29" s="436"/>
      <c r="H29">
        <v>13</v>
      </c>
      <c r="I29" s="463">
        <f>PMT($D$19,$D$22-H28,-M28)</f>
        <v>0</v>
      </c>
      <c r="J29" s="456"/>
      <c r="K29" s="147">
        <f t="shared" si="1"/>
        <v>0</v>
      </c>
      <c r="L29" s="135">
        <f>(I29-K29)</f>
        <v>0</v>
      </c>
      <c r="M29" s="135">
        <f t="shared" si="3"/>
        <v>0</v>
      </c>
      <c r="N29" s="133">
        <f>-I29</f>
        <v>0</v>
      </c>
      <c r="O29" t="s">
        <v>39</v>
      </c>
      <c r="P29" s="127" t="s">
        <v>38</v>
      </c>
      <c r="Q29" s="412">
        <v>2E-3</v>
      </c>
      <c r="R29" s="513">
        <f>E29</f>
        <v>2026</v>
      </c>
      <c r="S29" s="514"/>
      <c r="T29" s="436"/>
      <c r="U29">
        <v>1</v>
      </c>
      <c r="V29" s="147">
        <f>PMT($Q$31,$Q$34-U28,-Z28)</f>
        <v>0</v>
      </c>
      <c r="W29" s="135"/>
      <c r="X29" s="147">
        <f t="shared" ref="X29:X60" si="5">Z28*$Q$31</f>
        <v>0</v>
      </c>
      <c r="Y29" s="135">
        <f>(V29-X29)</f>
        <v>0</v>
      </c>
      <c r="Z29" s="135">
        <f>Z28-Y29</f>
        <v>0</v>
      </c>
      <c r="AA29" s="133">
        <f>-V29</f>
        <v>0</v>
      </c>
      <c r="AB29" t="s">
        <v>39</v>
      </c>
    </row>
    <row r="30" spans="1:28" x14ac:dyDescent="0.2">
      <c r="E30" s="513"/>
      <c r="F30" s="514"/>
      <c r="G30" s="460"/>
      <c r="H30">
        <v>14</v>
      </c>
      <c r="I30" s="147">
        <f>I29</f>
        <v>0</v>
      </c>
      <c r="J30" s="456"/>
      <c r="K30" s="147">
        <f t="shared" si="1"/>
        <v>0</v>
      </c>
      <c r="L30" s="135">
        <f t="shared" ref="L30:L93" si="6">(I30-K30)</f>
        <v>0</v>
      </c>
      <c r="M30" s="135">
        <f t="shared" si="3"/>
        <v>0</v>
      </c>
      <c r="N30" s="133">
        <f t="shared" si="4"/>
        <v>0</v>
      </c>
      <c r="O30" t="s">
        <v>41</v>
      </c>
      <c r="P30" s="127" t="s">
        <v>40</v>
      </c>
      <c r="Q30" s="413">
        <v>0.06</v>
      </c>
      <c r="R30" s="515"/>
      <c r="S30" s="514"/>
      <c r="T30" s="436"/>
      <c r="U30">
        <v>2</v>
      </c>
      <c r="V30" s="147">
        <f t="shared" ref="V30:V93" si="7">PMT($Q$31,$Q$34-U29,-Z29)</f>
        <v>0</v>
      </c>
      <c r="W30" s="135"/>
      <c r="X30" s="147">
        <f t="shared" si="5"/>
        <v>0</v>
      </c>
      <c r="Y30" s="135">
        <f t="shared" ref="Y30:Y93" si="8">(V30-X30)</f>
        <v>0</v>
      </c>
      <c r="Z30" s="135">
        <f t="shared" ref="Z30:Z93" si="9">Z29-Y30</f>
        <v>0</v>
      </c>
      <c r="AA30" s="133">
        <f t="shared" ref="AA30:AA93" si="10">-V30</f>
        <v>0</v>
      </c>
      <c r="AB30" t="s">
        <v>41</v>
      </c>
    </row>
    <row r="31" spans="1:28" x14ac:dyDescent="0.2">
      <c r="E31" s="513"/>
      <c r="F31" s="514"/>
      <c r="G31" s="436"/>
      <c r="H31">
        <v>15</v>
      </c>
      <c r="I31" s="147">
        <f>I30</f>
        <v>0</v>
      </c>
      <c r="K31" s="147">
        <f t="shared" si="1"/>
        <v>0</v>
      </c>
      <c r="L31" s="135">
        <f t="shared" si="6"/>
        <v>0</v>
      </c>
      <c r="M31" s="135">
        <f t="shared" si="3"/>
        <v>0</v>
      </c>
      <c r="N31" s="133">
        <f t="shared" si="4"/>
        <v>0</v>
      </c>
      <c r="O31" t="s">
        <v>43</v>
      </c>
      <c r="P31" s="127" t="s">
        <v>42</v>
      </c>
      <c r="Q31" s="175">
        <f>Q30/12</f>
        <v>5.0000000000000001E-3</v>
      </c>
      <c r="R31" s="515"/>
      <c r="S31" s="514"/>
      <c r="T31" s="436"/>
      <c r="U31">
        <v>3</v>
      </c>
      <c r="V31" s="147">
        <f t="shared" si="7"/>
        <v>0</v>
      </c>
      <c r="W31" s="135"/>
      <c r="X31" s="147">
        <f t="shared" si="5"/>
        <v>0</v>
      </c>
      <c r="Y31" s="135">
        <f t="shared" si="8"/>
        <v>0</v>
      </c>
      <c r="Z31" s="135">
        <f t="shared" si="9"/>
        <v>0</v>
      </c>
      <c r="AA31" s="133">
        <f t="shared" si="10"/>
        <v>0</v>
      </c>
      <c r="AB31" t="s">
        <v>43</v>
      </c>
    </row>
    <row r="32" spans="1:28" x14ac:dyDescent="0.2">
      <c r="E32" s="513"/>
      <c r="F32" s="514"/>
      <c r="G32" s="436"/>
      <c r="H32">
        <v>16</v>
      </c>
      <c r="I32" s="147">
        <f t="shared" ref="I32:I95" si="11">I31</f>
        <v>0</v>
      </c>
      <c r="K32" s="147">
        <f t="shared" si="1"/>
        <v>0</v>
      </c>
      <c r="L32" s="135">
        <f t="shared" si="6"/>
        <v>0</v>
      </c>
      <c r="M32" s="135">
        <f t="shared" si="3"/>
        <v>0</v>
      </c>
      <c r="N32" s="133">
        <f t="shared" si="4"/>
        <v>0</v>
      </c>
      <c r="O32" t="s">
        <v>45</v>
      </c>
      <c r="P32" s="127" t="s">
        <v>44</v>
      </c>
      <c r="Q32" s="172">
        <v>10</v>
      </c>
      <c r="R32" s="515"/>
      <c r="S32" s="514"/>
      <c r="T32" s="436"/>
      <c r="U32">
        <v>4</v>
      </c>
      <c r="V32" s="147">
        <f t="shared" si="7"/>
        <v>0</v>
      </c>
      <c r="W32" s="135"/>
      <c r="X32" s="147">
        <f t="shared" si="5"/>
        <v>0</v>
      </c>
      <c r="Y32" s="135">
        <f t="shared" si="8"/>
        <v>0</v>
      </c>
      <c r="Z32" s="135">
        <f t="shared" si="9"/>
        <v>0</v>
      </c>
      <c r="AA32" s="133">
        <f t="shared" si="10"/>
        <v>0</v>
      </c>
      <c r="AB32" t="s">
        <v>45</v>
      </c>
    </row>
    <row r="33" spans="1:54" x14ac:dyDescent="0.2">
      <c r="E33" s="513"/>
      <c r="F33" s="514"/>
      <c r="G33" s="436"/>
      <c r="H33">
        <v>17</v>
      </c>
      <c r="I33" s="147">
        <f t="shared" si="11"/>
        <v>0</v>
      </c>
      <c r="K33" s="147">
        <f t="shared" si="1"/>
        <v>0</v>
      </c>
      <c r="L33" s="135">
        <f t="shared" si="6"/>
        <v>0</v>
      </c>
      <c r="M33" s="135">
        <f t="shared" si="3"/>
        <v>0</v>
      </c>
      <c r="N33" s="133">
        <f t="shared" si="4"/>
        <v>0</v>
      </c>
      <c r="O33" t="s">
        <v>47</v>
      </c>
      <c r="P33" s="127" t="s">
        <v>46</v>
      </c>
      <c r="Q33" s="173">
        <v>12</v>
      </c>
      <c r="R33" s="515"/>
      <c r="S33" s="514"/>
      <c r="T33" s="436"/>
      <c r="U33">
        <v>5</v>
      </c>
      <c r="V33" s="147">
        <f t="shared" si="7"/>
        <v>0</v>
      </c>
      <c r="W33" s="135"/>
      <c r="X33" s="147">
        <f t="shared" si="5"/>
        <v>0</v>
      </c>
      <c r="Y33" s="135">
        <f t="shared" si="8"/>
        <v>0</v>
      </c>
      <c r="Z33" s="135">
        <f t="shared" si="9"/>
        <v>0</v>
      </c>
      <c r="AA33" s="133">
        <f t="shared" si="10"/>
        <v>0</v>
      </c>
      <c r="AB33" t="s">
        <v>47</v>
      </c>
    </row>
    <row r="34" spans="1:54" x14ac:dyDescent="0.2">
      <c r="E34" s="513"/>
      <c r="F34" s="514"/>
      <c r="G34" s="460"/>
      <c r="H34">
        <v>18</v>
      </c>
      <c r="I34" s="147">
        <f t="shared" si="11"/>
        <v>0</v>
      </c>
      <c r="K34" s="147">
        <f t="shared" si="1"/>
        <v>0</v>
      </c>
      <c r="L34" s="135">
        <f t="shared" si="6"/>
        <v>0</v>
      </c>
      <c r="M34" s="135">
        <f t="shared" si="3"/>
        <v>0</v>
      </c>
      <c r="N34" s="133">
        <f t="shared" si="4"/>
        <v>0</v>
      </c>
      <c r="O34" t="s">
        <v>49</v>
      </c>
      <c r="P34" s="127" t="s">
        <v>48</v>
      </c>
      <c r="Q34" s="174">
        <f>Q32*Q33</f>
        <v>120</v>
      </c>
      <c r="R34" s="515"/>
      <c r="S34" s="514"/>
      <c r="T34" s="436"/>
      <c r="U34">
        <v>6</v>
      </c>
      <c r="V34" s="147">
        <f t="shared" si="7"/>
        <v>0</v>
      </c>
      <c r="X34" s="147">
        <f t="shared" si="5"/>
        <v>0</v>
      </c>
      <c r="Y34" s="135">
        <f t="shared" si="8"/>
        <v>0</v>
      </c>
      <c r="Z34" s="135">
        <f t="shared" si="9"/>
        <v>0</v>
      </c>
      <c r="AA34" s="133">
        <f t="shared" si="10"/>
        <v>0</v>
      </c>
      <c r="AB34" t="s">
        <v>49</v>
      </c>
    </row>
    <row r="35" spans="1:54" ht="21" x14ac:dyDescent="0.25">
      <c r="A35" s="136">
        <f>'PRESUP. CAPITAL'!F6</f>
        <v>2026</v>
      </c>
      <c r="E35" s="513"/>
      <c r="F35" s="514"/>
      <c r="G35" s="436"/>
      <c r="H35">
        <v>19</v>
      </c>
      <c r="I35" s="147">
        <f t="shared" si="11"/>
        <v>0</v>
      </c>
      <c r="K35" s="147">
        <f t="shared" si="1"/>
        <v>0</v>
      </c>
      <c r="L35" s="135">
        <f t="shared" si="6"/>
        <v>0</v>
      </c>
      <c r="M35" s="135">
        <f t="shared" si="3"/>
        <v>0</v>
      </c>
      <c r="N35" s="133">
        <f t="shared" si="4"/>
        <v>0</v>
      </c>
      <c r="O35" t="s">
        <v>51</v>
      </c>
      <c r="P35" s="127" t="s">
        <v>50</v>
      </c>
      <c r="Q35" s="175" t="str">
        <f>IFERROR(IRR(AA28:AA148)*12,"")</f>
        <v/>
      </c>
      <c r="R35" s="515"/>
      <c r="S35" s="514"/>
      <c r="T35" s="436"/>
      <c r="U35">
        <v>7</v>
      </c>
      <c r="V35" s="147">
        <f t="shared" si="7"/>
        <v>0</v>
      </c>
      <c r="X35" s="147">
        <f t="shared" si="5"/>
        <v>0</v>
      </c>
      <c r="Y35" s="135">
        <f t="shared" si="8"/>
        <v>0</v>
      </c>
      <c r="Z35" s="135">
        <f t="shared" si="9"/>
        <v>0</v>
      </c>
      <c r="AA35" s="133">
        <f t="shared" si="10"/>
        <v>0</v>
      </c>
      <c r="AB35" t="s">
        <v>51</v>
      </c>
    </row>
    <row r="36" spans="1:54" ht="19" x14ac:dyDescent="0.25">
      <c r="A36" s="74" t="s">
        <v>53</v>
      </c>
      <c r="B36" s="457">
        <f>F40+S40</f>
        <v>0</v>
      </c>
      <c r="E36" s="513"/>
      <c r="F36" s="514"/>
      <c r="G36" s="436"/>
      <c r="H36">
        <v>20</v>
      </c>
      <c r="I36" s="147">
        <f t="shared" si="11"/>
        <v>0</v>
      </c>
      <c r="K36" s="147">
        <f t="shared" si="1"/>
        <v>0</v>
      </c>
      <c r="L36" s="135">
        <f t="shared" si="6"/>
        <v>0</v>
      </c>
      <c r="M36" s="135">
        <f t="shared" si="3"/>
        <v>0</v>
      </c>
      <c r="N36" s="133">
        <f t="shared" si="4"/>
        <v>0</v>
      </c>
      <c r="O36" t="s">
        <v>52</v>
      </c>
      <c r="R36" s="515"/>
      <c r="S36" s="514"/>
      <c r="T36" s="436"/>
      <c r="U36">
        <v>8</v>
      </c>
      <c r="V36" s="147">
        <f t="shared" si="7"/>
        <v>0</v>
      </c>
      <c r="X36" s="147">
        <f t="shared" si="5"/>
        <v>0</v>
      </c>
      <c r="Y36" s="135">
        <f t="shared" si="8"/>
        <v>0</v>
      </c>
      <c r="Z36" s="135">
        <f t="shared" si="9"/>
        <v>0</v>
      </c>
      <c r="AA36" s="133">
        <f t="shared" si="10"/>
        <v>0</v>
      </c>
      <c r="AB36" t="s">
        <v>52</v>
      </c>
      <c r="AC36" s="137"/>
      <c r="AE36" s="516" t="str">
        <f>CONCATENATE("Préstamo a L/P ",'PRESUP. CAPITAL'!G6)</f>
        <v>Préstamo a L/P 2027</v>
      </c>
      <c r="AF36" s="516"/>
      <c r="AG36" s="516"/>
      <c r="AH36" s="516"/>
      <c r="AI36" s="516"/>
      <c r="AJ36" s="516"/>
      <c r="AK36" s="516"/>
      <c r="AL36" s="516"/>
      <c r="AM36" s="516"/>
      <c r="AN36" s="516"/>
      <c r="AO36" s="516"/>
    </row>
    <row r="37" spans="1:54" x14ac:dyDescent="0.2">
      <c r="A37" s="74" t="s">
        <v>55</v>
      </c>
      <c r="B37" s="457">
        <f>D38+Q38</f>
        <v>0</v>
      </c>
      <c r="D37" s="459"/>
      <c r="E37" s="513"/>
      <c r="F37" s="514"/>
      <c r="G37" s="436"/>
      <c r="H37">
        <v>21</v>
      </c>
      <c r="I37" s="147">
        <f t="shared" si="11"/>
        <v>0</v>
      </c>
      <c r="K37" s="147">
        <f t="shared" si="1"/>
        <v>0</v>
      </c>
      <c r="L37" s="135">
        <f t="shared" si="6"/>
        <v>0</v>
      </c>
      <c r="M37" s="135">
        <f t="shared" si="3"/>
        <v>0</v>
      </c>
      <c r="N37" s="133">
        <f t="shared" si="4"/>
        <v>0</v>
      </c>
      <c r="O37" t="s">
        <v>54</v>
      </c>
      <c r="R37" s="515"/>
      <c r="S37" s="514"/>
      <c r="T37" s="436"/>
      <c r="U37">
        <v>9</v>
      </c>
      <c r="V37" s="147">
        <f t="shared" si="7"/>
        <v>0</v>
      </c>
      <c r="X37" s="147">
        <f t="shared" si="5"/>
        <v>0</v>
      </c>
      <c r="Y37" s="135">
        <f t="shared" si="8"/>
        <v>0</v>
      </c>
      <c r="Z37" s="135">
        <f t="shared" si="9"/>
        <v>0</v>
      </c>
      <c r="AA37" s="133">
        <f t="shared" si="10"/>
        <v>0</v>
      </c>
      <c r="AB37" t="s">
        <v>54</v>
      </c>
    </row>
    <row r="38" spans="1:54" ht="16" thickBot="1" x14ac:dyDescent="0.25">
      <c r="A38" s="74" t="s">
        <v>275</v>
      </c>
      <c r="B38" s="457">
        <f>G40+T40</f>
        <v>0</v>
      </c>
      <c r="C38" s="69" t="s">
        <v>55</v>
      </c>
      <c r="D38" s="138">
        <f>SUM(I29:I40)</f>
        <v>0</v>
      </c>
      <c r="E38" s="513"/>
      <c r="F38" s="514"/>
      <c r="G38" s="436"/>
      <c r="H38">
        <v>22</v>
      </c>
      <c r="I38" s="147">
        <f t="shared" si="11"/>
        <v>0</v>
      </c>
      <c r="K38" s="147">
        <f t="shared" si="1"/>
        <v>0</v>
      </c>
      <c r="L38" s="135">
        <f t="shared" si="6"/>
        <v>0</v>
      </c>
      <c r="M38" s="135">
        <f t="shared" si="3"/>
        <v>0</v>
      </c>
      <c r="N38" s="133">
        <f t="shared" si="4"/>
        <v>0</v>
      </c>
      <c r="O38" t="s">
        <v>56</v>
      </c>
      <c r="P38" s="69" t="s">
        <v>55</v>
      </c>
      <c r="Q38" s="138">
        <f>SUM(V29:V40)</f>
        <v>0</v>
      </c>
      <c r="R38" s="515"/>
      <c r="S38" s="514"/>
      <c r="T38" s="436"/>
      <c r="U38">
        <v>10</v>
      </c>
      <c r="V38" s="147">
        <f t="shared" si="7"/>
        <v>0</v>
      </c>
      <c r="X38" s="147">
        <f t="shared" si="5"/>
        <v>0</v>
      </c>
      <c r="Y38" s="135">
        <f t="shared" si="8"/>
        <v>0</v>
      </c>
      <c r="Z38" s="135">
        <f t="shared" si="9"/>
        <v>0</v>
      </c>
      <c r="AA38" s="133">
        <f t="shared" si="10"/>
        <v>0</v>
      </c>
      <c r="AB38" t="s">
        <v>56</v>
      </c>
    </row>
    <row r="39" spans="1:54" x14ac:dyDescent="0.2">
      <c r="A39" s="74" t="s">
        <v>57</v>
      </c>
      <c r="B39" s="457">
        <f>D39+Q39</f>
        <v>0</v>
      </c>
      <c r="C39" s="69" t="s">
        <v>57</v>
      </c>
      <c r="D39" s="138">
        <f>SUM(L29:L40)</f>
        <v>0</v>
      </c>
      <c r="E39" s="513"/>
      <c r="F39" s="514"/>
      <c r="G39" s="455" t="s">
        <v>273</v>
      </c>
      <c r="H39">
        <v>23</v>
      </c>
      <c r="I39" s="147">
        <f t="shared" si="11"/>
        <v>0</v>
      </c>
      <c r="K39" s="147">
        <f t="shared" si="1"/>
        <v>0</v>
      </c>
      <c r="L39" s="135">
        <f t="shared" si="6"/>
        <v>0</v>
      </c>
      <c r="M39" s="135">
        <f t="shared" si="3"/>
        <v>0</v>
      </c>
      <c r="N39" s="133">
        <f t="shared" si="4"/>
        <v>0</v>
      </c>
      <c r="O39" t="s">
        <v>58</v>
      </c>
      <c r="P39" s="69" t="s">
        <v>57</v>
      </c>
      <c r="Q39" s="138">
        <f>SUM(Y29:Y40)</f>
        <v>0</v>
      </c>
      <c r="R39" s="515"/>
      <c r="S39" s="514"/>
      <c r="T39" s="455" t="s">
        <v>273</v>
      </c>
      <c r="U39">
        <v>11</v>
      </c>
      <c r="V39" s="147">
        <f t="shared" si="7"/>
        <v>0</v>
      </c>
      <c r="X39" s="147">
        <f t="shared" si="5"/>
        <v>0</v>
      </c>
      <c r="Y39" s="135">
        <f t="shared" si="8"/>
        <v>0</v>
      </c>
      <c r="Z39" s="135">
        <f t="shared" si="9"/>
        <v>0</v>
      </c>
      <c r="AA39" s="133">
        <f t="shared" si="10"/>
        <v>0</v>
      </c>
      <c r="AB39" t="s">
        <v>58</v>
      </c>
      <c r="AC39" s="127" t="s">
        <v>30</v>
      </c>
      <c r="AD39" s="231">
        <f>'PRESUP. CAPITAL'!G36</f>
        <v>0</v>
      </c>
      <c r="AE39" s="128"/>
      <c r="AF39" s="129"/>
      <c r="AG39" s="129"/>
      <c r="AH39" s="130" t="s">
        <v>31</v>
      </c>
      <c r="AI39" s="130" t="s">
        <v>32</v>
      </c>
      <c r="AJ39" s="130" t="s">
        <v>33</v>
      </c>
      <c r="AK39" s="130" t="s">
        <v>34</v>
      </c>
      <c r="AL39" s="130" t="s">
        <v>35</v>
      </c>
      <c r="AM39" s="130" t="s">
        <v>36</v>
      </c>
      <c r="AN39" s="130" t="s">
        <v>37</v>
      </c>
      <c r="AO39" s="130"/>
    </row>
    <row r="40" spans="1:54" ht="16" thickBot="1" x14ac:dyDescent="0.25">
      <c r="A40" s="139" t="s">
        <v>59</v>
      </c>
      <c r="B40" s="458">
        <f>D40+Q40</f>
        <v>0</v>
      </c>
      <c r="C40" s="140" t="s">
        <v>59</v>
      </c>
      <c r="D40" s="141">
        <f>SUM(K29:K40)</f>
        <v>0</v>
      </c>
      <c r="E40" s="148" t="s">
        <v>53</v>
      </c>
      <c r="F40" s="143">
        <f>M40</f>
        <v>0</v>
      </c>
      <c r="G40" s="469"/>
      <c r="H40" s="467">
        <v>24</v>
      </c>
      <c r="I40" s="150">
        <f t="shared" si="11"/>
        <v>0</v>
      </c>
      <c r="J40" s="92"/>
      <c r="K40" s="150">
        <f t="shared" si="1"/>
        <v>0</v>
      </c>
      <c r="L40" s="149">
        <f t="shared" si="6"/>
        <v>0</v>
      </c>
      <c r="M40" s="144">
        <f>M39-L40-G40</f>
        <v>0</v>
      </c>
      <c r="N40" s="146">
        <f t="shared" si="4"/>
        <v>0</v>
      </c>
      <c r="O40" s="92" t="s">
        <v>60</v>
      </c>
      <c r="P40" s="69" t="s">
        <v>59</v>
      </c>
      <c r="Q40" s="151">
        <f>SUM(X29:X40)</f>
        <v>0</v>
      </c>
      <c r="R40" s="148" t="s">
        <v>53</v>
      </c>
      <c r="S40" s="143">
        <f>Z40</f>
        <v>0</v>
      </c>
      <c r="T40" s="469"/>
      <c r="U40" s="92">
        <v>12</v>
      </c>
      <c r="V40" s="150">
        <f t="shared" si="7"/>
        <v>0</v>
      </c>
      <c r="W40" s="92"/>
      <c r="X40" s="150">
        <f t="shared" si="5"/>
        <v>0</v>
      </c>
      <c r="Y40" s="149">
        <f t="shared" si="8"/>
        <v>0</v>
      </c>
      <c r="Z40" s="144">
        <f>Z39-Y40-T40</f>
        <v>0</v>
      </c>
      <c r="AA40" s="146">
        <f t="shared" si="10"/>
        <v>0</v>
      </c>
      <c r="AB40" s="92" t="s">
        <v>60</v>
      </c>
      <c r="AC40" s="127"/>
      <c r="AD40" s="5"/>
      <c r="AE40" s="122" t="s">
        <v>17</v>
      </c>
      <c r="AH40">
        <v>0</v>
      </c>
      <c r="AI40" s="131">
        <f>AD39</f>
        <v>0</v>
      </c>
      <c r="AJ40" s="132">
        <f>AD39*AD41</f>
        <v>0</v>
      </c>
      <c r="AK40" s="132"/>
      <c r="AM40" s="132">
        <f>AI40</f>
        <v>0</v>
      </c>
      <c r="AN40" s="133">
        <f>AM40-AJ40</f>
        <v>0</v>
      </c>
    </row>
    <row r="41" spans="1:54" x14ac:dyDescent="0.2">
      <c r="E41" s="513">
        <f>A47</f>
        <v>2027</v>
      </c>
      <c r="F41" s="514"/>
      <c r="G41" s="436"/>
      <c r="H41">
        <v>25</v>
      </c>
      <c r="I41" s="463">
        <f>PMT($D$19,$D$22-H40,-M40)</f>
        <v>0</v>
      </c>
      <c r="J41" s="456"/>
      <c r="K41" s="147">
        <f t="shared" si="1"/>
        <v>0</v>
      </c>
      <c r="L41" s="135">
        <f t="shared" si="6"/>
        <v>0</v>
      </c>
      <c r="M41" s="135">
        <f t="shared" si="3"/>
        <v>0</v>
      </c>
      <c r="N41" s="133">
        <f t="shared" si="4"/>
        <v>0</v>
      </c>
      <c r="O41" t="s">
        <v>39</v>
      </c>
      <c r="R41" s="515">
        <f>R29+1</f>
        <v>2027</v>
      </c>
      <c r="S41" s="514"/>
      <c r="T41" s="436"/>
      <c r="U41">
        <v>13</v>
      </c>
      <c r="V41" s="463">
        <f t="shared" si="7"/>
        <v>0</v>
      </c>
      <c r="X41" s="134">
        <f t="shared" si="5"/>
        <v>0</v>
      </c>
      <c r="Y41" s="132">
        <f t="shared" si="8"/>
        <v>0</v>
      </c>
      <c r="Z41" s="132">
        <f t="shared" si="9"/>
        <v>0</v>
      </c>
      <c r="AA41" s="133">
        <f t="shared" si="10"/>
        <v>0</v>
      </c>
      <c r="AB41" t="s">
        <v>39</v>
      </c>
      <c r="AC41" s="127" t="s">
        <v>38</v>
      </c>
      <c r="AD41" s="412">
        <v>2E-3</v>
      </c>
      <c r="AE41" s="513">
        <f>A47</f>
        <v>2027</v>
      </c>
      <c r="AF41" s="514"/>
      <c r="AG41" s="436"/>
      <c r="AH41">
        <v>1</v>
      </c>
      <c r="AI41" s="147">
        <f>PMT($AD$43,$AD$46-AH40,-AM40)</f>
        <v>0</v>
      </c>
      <c r="AJ41" s="135"/>
      <c r="AK41" s="147">
        <f>AM40*$Q$31</f>
        <v>0</v>
      </c>
      <c r="AL41" s="135">
        <f>(AI41-AK41)</f>
        <v>0</v>
      </c>
      <c r="AM41" s="135">
        <f>AM40-AL41</f>
        <v>0</v>
      </c>
      <c r="AN41" s="133">
        <f>-AI41</f>
        <v>0</v>
      </c>
      <c r="AO41" t="s">
        <v>39</v>
      </c>
    </row>
    <row r="42" spans="1:54" x14ac:dyDescent="0.2">
      <c r="E42" s="513"/>
      <c r="F42" s="514"/>
      <c r="G42" s="436"/>
      <c r="H42">
        <v>26</v>
      </c>
      <c r="I42" s="147">
        <f t="shared" si="11"/>
        <v>0</v>
      </c>
      <c r="K42" s="147">
        <f t="shared" si="1"/>
        <v>0</v>
      </c>
      <c r="L42" s="135">
        <f t="shared" si="6"/>
        <v>0</v>
      </c>
      <c r="M42" s="135">
        <f t="shared" si="3"/>
        <v>0</v>
      </c>
      <c r="N42" s="133">
        <f t="shared" si="4"/>
        <v>0</v>
      </c>
      <c r="O42" t="s">
        <v>41</v>
      </c>
      <c r="R42" s="515"/>
      <c r="S42" s="514"/>
      <c r="T42" s="460"/>
      <c r="U42">
        <v>14</v>
      </c>
      <c r="V42" s="147">
        <f t="shared" si="7"/>
        <v>0</v>
      </c>
      <c r="X42" s="134">
        <f t="shared" si="5"/>
        <v>0</v>
      </c>
      <c r="Y42" s="132">
        <f t="shared" si="8"/>
        <v>0</v>
      </c>
      <c r="Z42" s="132">
        <f t="shared" si="9"/>
        <v>0</v>
      </c>
      <c r="AA42" s="133">
        <f t="shared" si="10"/>
        <v>0</v>
      </c>
      <c r="AB42" t="s">
        <v>41</v>
      </c>
      <c r="AC42" s="127" t="s">
        <v>40</v>
      </c>
      <c r="AD42" s="413">
        <v>0.06</v>
      </c>
      <c r="AE42" s="515"/>
      <c r="AF42" s="514"/>
      <c r="AG42" s="436"/>
      <c r="AH42">
        <v>2</v>
      </c>
      <c r="AI42" s="147">
        <f t="shared" ref="AI42:AI105" si="12">PMT($AD$43,$AD$46-AH41,-AM41)</f>
        <v>0</v>
      </c>
      <c r="AJ42" s="135"/>
      <c r="AK42" s="147">
        <f t="shared" ref="AK42:AK105" si="13">AM41*$Q$31</f>
        <v>0</v>
      </c>
      <c r="AL42" s="135">
        <f t="shared" ref="AL42:AL105" si="14">(AI42-AK42)</f>
        <v>0</v>
      </c>
      <c r="AM42" s="135">
        <f t="shared" ref="AM42:AM105" si="15">AM41-AL42</f>
        <v>0</v>
      </c>
      <c r="AN42" s="133">
        <f t="shared" ref="AN42:AN105" si="16">-AI42</f>
        <v>0</v>
      </c>
      <c r="AO42" t="s">
        <v>41</v>
      </c>
    </row>
    <row r="43" spans="1:54" x14ac:dyDescent="0.2">
      <c r="E43" s="513"/>
      <c r="F43" s="514"/>
      <c r="G43" s="436"/>
      <c r="H43">
        <v>27</v>
      </c>
      <c r="I43" s="147">
        <f t="shared" si="11"/>
        <v>0</v>
      </c>
      <c r="K43" s="147">
        <f t="shared" si="1"/>
        <v>0</v>
      </c>
      <c r="L43" s="135">
        <f t="shared" si="6"/>
        <v>0</v>
      </c>
      <c r="M43" s="135">
        <f t="shared" si="3"/>
        <v>0</v>
      </c>
      <c r="N43" s="133">
        <f t="shared" si="4"/>
        <v>0</v>
      </c>
      <c r="O43" t="s">
        <v>43</v>
      </c>
      <c r="R43" s="515"/>
      <c r="S43" s="514"/>
      <c r="T43" s="436"/>
      <c r="U43">
        <v>15</v>
      </c>
      <c r="V43" s="147">
        <f t="shared" si="7"/>
        <v>0</v>
      </c>
      <c r="X43" s="134">
        <f t="shared" si="5"/>
        <v>0</v>
      </c>
      <c r="Y43" s="132">
        <f t="shared" si="8"/>
        <v>0</v>
      </c>
      <c r="Z43" s="132">
        <f t="shared" si="9"/>
        <v>0</v>
      </c>
      <c r="AA43" s="133">
        <f t="shared" si="10"/>
        <v>0</v>
      </c>
      <c r="AB43" t="s">
        <v>43</v>
      </c>
      <c r="AC43" s="127" t="s">
        <v>42</v>
      </c>
      <c r="AD43" s="175">
        <f>AD42/12</f>
        <v>5.0000000000000001E-3</v>
      </c>
      <c r="AE43" s="515"/>
      <c r="AF43" s="514"/>
      <c r="AG43" s="436"/>
      <c r="AH43">
        <v>3</v>
      </c>
      <c r="AI43" s="147">
        <f t="shared" si="12"/>
        <v>0</v>
      </c>
      <c r="AJ43" s="135"/>
      <c r="AK43" s="147">
        <f t="shared" si="13"/>
        <v>0</v>
      </c>
      <c r="AL43" s="135">
        <f t="shared" si="14"/>
        <v>0</v>
      </c>
      <c r="AM43" s="135">
        <f t="shared" si="15"/>
        <v>0</v>
      </c>
      <c r="AN43" s="133">
        <f t="shared" si="16"/>
        <v>0</v>
      </c>
      <c r="AO43" t="s">
        <v>43</v>
      </c>
    </row>
    <row r="44" spans="1:54" x14ac:dyDescent="0.2">
      <c r="E44" s="513"/>
      <c r="F44" s="514"/>
      <c r="G44" s="436"/>
      <c r="H44">
        <v>28</v>
      </c>
      <c r="I44" s="147">
        <f t="shared" si="11"/>
        <v>0</v>
      </c>
      <c r="K44" s="147">
        <f t="shared" si="1"/>
        <v>0</v>
      </c>
      <c r="L44" s="135">
        <f t="shared" si="6"/>
        <v>0</v>
      </c>
      <c r="M44" s="135">
        <f t="shared" si="3"/>
        <v>0</v>
      </c>
      <c r="N44" s="133">
        <f t="shared" si="4"/>
        <v>0</v>
      </c>
      <c r="O44" t="s">
        <v>45</v>
      </c>
      <c r="R44" s="515"/>
      <c r="S44" s="514"/>
      <c r="T44" s="436"/>
      <c r="U44">
        <v>16</v>
      </c>
      <c r="V44" s="147">
        <f t="shared" si="7"/>
        <v>0</v>
      </c>
      <c r="X44" s="134">
        <f t="shared" si="5"/>
        <v>0</v>
      </c>
      <c r="Y44" s="132">
        <f t="shared" si="8"/>
        <v>0</v>
      </c>
      <c r="Z44" s="132">
        <f t="shared" si="9"/>
        <v>0</v>
      </c>
      <c r="AA44" s="133">
        <f t="shared" si="10"/>
        <v>0</v>
      </c>
      <c r="AB44" t="s">
        <v>45</v>
      </c>
      <c r="AC44" s="127" t="s">
        <v>44</v>
      </c>
      <c r="AD44" s="172">
        <v>10</v>
      </c>
      <c r="AE44" s="515"/>
      <c r="AF44" s="514"/>
      <c r="AG44" s="436"/>
      <c r="AH44">
        <v>4</v>
      </c>
      <c r="AI44" s="147">
        <f t="shared" si="12"/>
        <v>0</v>
      </c>
      <c r="AJ44" s="135"/>
      <c r="AK44" s="147">
        <f t="shared" si="13"/>
        <v>0</v>
      </c>
      <c r="AL44" s="135">
        <f t="shared" si="14"/>
        <v>0</v>
      </c>
      <c r="AM44" s="135">
        <f t="shared" si="15"/>
        <v>0</v>
      </c>
      <c r="AN44" s="133">
        <f t="shared" si="16"/>
        <v>0</v>
      </c>
      <c r="AO44" t="s">
        <v>45</v>
      </c>
    </row>
    <row r="45" spans="1:54" x14ac:dyDescent="0.2">
      <c r="E45" s="513"/>
      <c r="F45" s="514"/>
      <c r="G45" s="436"/>
      <c r="H45">
        <v>29</v>
      </c>
      <c r="I45" s="147">
        <f t="shared" si="11"/>
        <v>0</v>
      </c>
      <c r="K45" s="147">
        <f t="shared" si="1"/>
        <v>0</v>
      </c>
      <c r="L45" s="135">
        <f t="shared" si="6"/>
        <v>0</v>
      </c>
      <c r="M45" s="135">
        <f t="shared" si="3"/>
        <v>0</v>
      </c>
      <c r="N45" s="133">
        <f t="shared" si="4"/>
        <v>0</v>
      </c>
      <c r="O45" t="s">
        <v>47</v>
      </c>
      <c r="R45" s="515"/>
      <c r="S45" s="514"/>
      <c r="T45" s="436"/>
      <c r="U45">
        <v>17</v>
      </c>
      <c r="V45" s="147">
        <f t="shared" si="7"/>
        <v>0</v>
      </c>
      <c r="X45" s="134">
        <f t="shared" si="5"/>
        <v>0</v>
      </c>
      <c r="Y45" s="132">
        <f t="shared" si="8"/>
        <v>0</v>
      </c>
      <c r="Z45" s="132">
        <f t="shared" si="9"/>
        <v>0</v>
      </c>
      <c r="AA45" s="133">
        <f t="shared" si="10"/>
        <v>0</v>
      </c>
      <c r="AB45" t="s">
        <v>47</v>
      </c>
      <c r="AC45" s="127" t="s">
        <v>46</v>
      </c>
      <c r="AD45" s="173">
        <v>12</v>
      </c>
      <c r="AE45" s="515"/>
      <c r="AF45" s="514"/>
      <c r="AG45" s="436"/>
      <c r="AH45">
        <v>5</v>
      </c>
      <c r="AI45" s="147">
        <f t="shared" si="12"/>
        <v>0</v>
      </c>
      <c r="AJ45" s="135"/>
      <c r="AK45" s="147">
        <f t="shared" si="13"/>
        <v>0</v>
      </c>
      <c r="AL45" s="135">
        <f t="shared" si="14"/>
        <v>0</v>
      </c>
      <c r="AM45" s="135">
        <f t="shared" si="15"/>
        <v>0</v>
      </c>
      <c r="AN45" s="133">
        <f t="shared" si="16"/>
        <v>0</v>
      </c>
      <c r="AO45" t="s">
        <v>47</v>
      </c>
    </row>
    <row r="46" spans="1:54" x14ac:dyDescent="0.2">
      <c r="E46" s="513"/>
      <c r="F46" s="514"/>
      <c r="G46" s="460"/>
      <c r="H46">
        <v>30</v>
      </c>
      <c r="I46" s="147">
        <f t="shared" si="11"/>
        <v>0</v>
      </c>
      <c r="K46" s="147">
        <f t="shared" si="1"/>
        <v>0</v>
      </c>
      <c r="L46" s="135">
        <f t="shared" si="6"/>
        <v>0</v>
      </c>
      <c r="M46" s="135">
        <f t="shared" si="3"/>
        <v>0</v>
      </c>
      <c r="N46" s="133">
        <f t="shared" si="4"/>
        <v>0</v>
      </c>
      <c r="O46" t="s">
        <v>49</v>
      </c>
      <c r="R46" s="515"/>
      <c r="S46" s="514"/>
      <c r="T46" s="460"/>
      <c r="U46">
        <v>18</v>
      </c>
      <c r="V46" s="147">
        <f t="shared" si="7"/>
        <v>0</v>
      </c>
      <c r="X46" s="134">
        <f t="shared" si="5"/>
        <v>0</v>
      </c>
      <c r="Y46" s="132">
        <f t="shared" si="8"/>
        <v>0</v>
      </c>
      <c r="Z46" s="132">
        <f t="shared" si="9"/>
        <v>0</v>
      </c>
      <c r="AA46" s="133">
        <f t="shared" si="10"/>
        <v>0</v>
      </c>
      <c r="AB46" t="s">
        <v>49</v>
      </c>
      <c r="AC46" s="127" t="s">
        <v>48</v>
      </c>
      <c r="AD46" s="174">
        <f>AD44*AD45</f>
        <v>120</v>
      </c>
      <c r="AE46" s="515"/>
      <c r="AF46" s="514"/>
      <c r="AG46" s="436"/>
      <c r="AH46">
        <v>6</v>
      </c>
      <c r="AI46" s="147">
        <f t="shared" si="12"/>
        <v>0</v>
      </c>
      <c r="AK46" s="147">
        <f t="shared" si="13"/>
        <v>0</v>
      </c>
      <c r="AL46" s="135">
        <f t="shared" si="14"/>
        <v>0</v>
      </c>
      <c r="AM46" s="135">
        <f t="shared" si="15"/>
        <v>0</v>
      </c>
      <c r="AN46" s="133">
        <f t="shared" si="16"/>
        <v>0</v>
      </c>
      <c r="AO46" t="s">
        <v>49</v>
      </c>
    </row>
    <row r="47" spans="1:54" ht="21" x14ac:dyDescent="0.25">
      <c r="A47" s="136">
        <f>'PRESUP. CAPITAL'!G6</f>
        <v>2027</v>
      </c>
      <c r="E47" s="513"/>
      <c r="F47" s="514"/>
      <c r="G47" s="436"/>
      <c r="H47">
        <v>31</v>
      </c>
      <c r="I47" s="147">
        <f t="shared" si="11"/>
        <v>0</v>
      </c>
      <c r="K47" s="147">
        <f t="shared" si="1"/>
        <v>0</v>
      </c>
      <c r="L47" s="135">
        <f t="shared" si="6"/>
        <v>0</v>
      </c>
      <c r="M47" s="135">
        <f t="shared" si="3"/>
        <v>0</v>
      </c>
      <c r="N47" s="133">
        <f t="shared" si="4"/>
        <v>0</v>
      </c>
      <c r="O47" t="s">
        <v>51</v>
      </c>
      <c r="R47" s="515"/>
      <c r="S47" s="514"/>
      <c r="T47" s="436"/>
      <c r="U47">
        <v>19</v>
      </c>
      <c r="V47" s="147">
        <f t="shared" si="7"/>
        <v>0</v>
      </c>
      <c r="X47" s="134">
        <f t="shared" si="5"/>
        <v>0</v>
      </c>
      <c r="Y47" s="132">
        <f t="shared" si="8"/>
        <v>0</v>
      </c>
      <c r="Z47" s="132">
        <f t="shared" si="9"/>
        <v>0</v>
      </c>
      <c r="AA47" s="133">
        <f t="shared" si="10"/>
        <v>0</v>
      </c>
      <c r="AB47" t="s">
        <v>51</v>
      </c>
      <c r="AC47" s="127" t="s">
        <v>50</v>
      </c>
      <c r="AD47" s="175" t="str">
        <f>IFERROR(IRR(AN40:AN160)*12,"")</f>
        <v/>
      </c>
      <c r="AE47" s="515"/>
      <c r="AF47" s="514"/>
      <c r="AG47" s="436"/>
      <c r="AH47">
        <v>7</v>
      </c>
      <c r="AI47" s="147">
        <f t="shared" si="12"/>
        <v>0</v>
      </c>
      <c r="AK47" s="147">
        <f t="shared" si="13"/>
        <v>0</v>
      </c>
      <c r="AL47" s="135">
        <f t="shared" si="14"/>
        <v>0</v>
      </c>
      <c r="AM47" s="135">
        <f t="shared" si="15"/>
        <v>0</v>
      </c>
      <c r="AN47" s="133">
        <f t="shared" si="16"/>
        <v>0</v>
      </c>
      <c r="AO47" t="s">
        <v>51</v>
      </c>
    </row>
    <row r="48" spans="1:54" ht="19" x14ac:dyDescent="0.25">
      <c r="A48" s="74" t="s">
        <v>53</v>
      </c>
      <c r="B48" s="457">
        <f>F52+S52+AF52</f>
        <v>0</v>
      </c>
      <c r="E48" s="513"/>
      <c r="F48" s="514"/>
      <c r="G48" s="436"/>
      <c r="H48">
        <v>32</v>
      </c>
      <c r="I48" s="147">
        <f t="shared" si="11"/>
        <v>0</v>
      </c>
      <c r="K48" s="147">
        <f t="shared" si="1"/>
        <v>0</v>
      </c>
      <c r="L48" s="135">
        <f t="shared" si="6"/>
        <v>0</v>
      </c>
      <c r="M48" s="135">
        <f t="shared" si="3"/>
        <v>0</v>
      </c>
      <c r="N48" s="133">
        <f t="shared" si="4"/>
        <v>0</v>
      </c>
      <c r="O48" t="s">
        <v>52</v>
      </c>
      <c r="R48" s="515"/>
      <c r="S48" s="514"/>
      <c r="T48" s="436"/>
      <c r="U48">
        <v>20</v>
      </c>
      <c r="V48" s="147">
        <f t="shared" si="7"/>
        <v>0</v>
      </c>
      <c r="X48" s="134">
        <f t="shared" si="5"/>
        <v>0</v>
      </c>
      <c r="Y48" s="132">
        <f t="shared" si="8"/>
        <v>0</v>
      </c>
      <c r="Z48" s="132">
        <f t="shared" si="9"/>
        <v>0</v>
      </c>
      <c r="AA48" s="133">
        <f t="shared" si="10"/>
        <v>0</v>
      </c>
      <c r="AB48" t="s">
        <v>52</v>
      </c>
      <c r="AE48" s="515"/>
      <c r="AF48" s="514"/>
      <c r="AG48" s="436"/>
      <c r="AH48">
        <v>8</v>
      </c>
      <c r="AI48" s="147">
        <f t="shared" si="12"/>
        <v>0</v>
      </c>
      <c r="AK48" s="147">
        <f t="shared" si="13"/>
        <v>0</v>
      </c>
      <c r="AL48" s="135">
        <f t="shared" si="14"/>
        <v>0</v>
      </c>
      <c r="AM48" s="135">
        <f t="shared" si="15"/>
        <v>0</v>
      </c>
      <c r="AN48" s="133">
        <f t="shared" si="16"/>
        <v>0</v>
      </c>
      <c r="AO48" t="s">
        <v>52</v>
      </c>
      <c r="AP48" s="137"/>
      <c r="AR48" s="516" t="str">
        <f>CONCATENATE("Préstamo a L/P ",'PRESUP. CAPITAL'!H6)</f>
        <v>Préstamo a L/P 2028</v>
      </c>
      <c r="AS48" s="516"/>
      <c r="AT48" s="516"/>
      <c r="AU48" s="516"/>
      <c r="AV48" s="516"/>
      <c r="AW48" s="516"/>
      <c r="AX48" s="516"/>
      <c r="AY48" s="516"/>
      <c r="AZ48" s="516"/>
      <c r="BA48" s="516"/>
      <c r="BB48" s="516"/>
    </row>
    <row r="49" spans="1:54" x14ac:dyDescent="0.2">
      <c r="A49" s="74" t="s">
        <v>55</v>
      </c>
      <c r="B49" s="457">
        <f>D50+Q50+AD50</f>
        <v>0</v>
      </c>
      <c r="D49" s="459"/>
      <c r="E49" s="513"/>
      <c r="F49" s="514"/>
      <c r="G49" s="436"/>
      <c r="H49">
        <v>33</v>
      </c>
      <c r="I49" s="147">
        <f t="shared" si="11"/>
        <v>0</v>
      </c>
      <c r="K49" s="147">
        <f t="shared" si="1"/>
        <v>0</v>
      </c>
      <c r="L49" s="135">
        <f t="shared" si="6"/>
        <v>0</v>
      </c>
      <c r="M49" s="135">
        <f t="shared" si="3"/>
        <v>0</v>
      </c>
      <c r="N49" s="133">
        <f t="shared" si="4"/>
        <v>0</v>
      </c>
      <c r="O49" t="s">
        <v>54</v>
      </c>
      <c r="R49" s="515"/>
      <c r="S49" s="514"/>
      <c r="T49" s="436"/>
      <c r="U49">
        <v>21</v>
      </c>
      <c r="V49" s="147">
        <f t="shared" si="7"/>
        <v>0</v>
      </c>
      <c r="X49" s="134">
        <f t="shared" si="5"/>
        <v>0</v>
      </c>
      <c r="Y49" s="132">
        <f t="shared" si="8"/>
        <v>0</v>
      </c>
      <c r="Z49" s="132">
        <f t="shared" si="9"/>
        <v>0</v>
      </c>
      <c r="AA49" s="133">
        <f t="shared" si="10"/>
        <v>0</v>
      </c>
      <c r="AB49" t="s">
        <v>54</v>
      </c>
      <c r="AE49" s="515"/>
      <c r="AF49" s="514"/>
      <c r="AG49" s="436"/>
      <c r="AH49">
        <v>9</v>
      </c>
      <c r="AI49" s="147">
        <f t="shared" si="12"/>
        <v>0</v>
      </c>
      <c r="AK49" s="147">
        <f t="shared" si="13"/>
        <v>0</v>
      </c>
      <c r="AL49" s="135">
        <f t="shared" si="14"/>
        <v>0</v>
      </c>
      <c r="AM49" s="135">
        <f t="shared" si="15"/>
        <v>0</v>
      </c>
      <c r="AN49" s="133">
        <f t="shared" si="16"/>
        <v>0</v>
      </c>
      <c r="AO49" t="s">
        <v>54</v>
      </c>
    </row>
    <row r="50" spans="1:54" ht="16" thickBot="1" x14ac:dyDescent="0.25">
      <c r="A50" s="74" t="s">
        <v>275</v>
      </c>
      <c r="B50" s="457">
        <f>G52+T52+AG52</f>
        <v>0</v>
      </c>
      <c r="C50" s="69" t="s">
        <v>55</v>
      </c>
      <c r="D50" s="138">
        <f>SUM(I41:I52)</f>
        <v>0</v>
      </c>
      <c r="E50" s="513"/>
      <c r="F50" s="514"/>
      <c r="G50" s="436"/>
      <c r="H50">
        <v>34</v>
      </c>
      <c r="I50" s="147">
        <f t="shared" si="11"/>
        <v>0</v>
      </c>
      <c r="K50" s="147">
        <f t="shared" si="1"/>
        <v>0</v>
      </c>
      <c r="L50" s="135">
        <f t="shared" si="6"/>
        <v>0</v>
      </c>
      <c r="M50" s="135">
        <f t="shared" si="3"/>
        <v>0</v>
      </c>
      <c r="N50" s="133">
        <f t="shared" si="4"/>
        <v>0</v>
      </c>
      <c r="O50" t="s">
        <v>56</v>
      </c>
      <c r="P50" s="69" t="s">
        <v>55</v>
      </c>
      <c r="Q50" s="138">
        <f>SUM(V41:V52)</f>
        <v>0</v>
      </c>
      <c r="R50" s="515"/>
      <c r="S50" s="514"/>
      <c r="T50" s="436"/>
      <c r="U50">
        <v>22</v>
      </c>
      <c r="V50" s="147">
        <f t="shared" si="7"/>
        <v>0</v>
      </c>
      <c r="X50" s="134">
        <f t="shared" si="5"/>
        <v>0</v>
      </c>
      <c r="Y50" s="132">
        <f t="shared" si="8"/>
        <v>0</v>
      </c>
      <c r="Z50" s="132">
        <f t="shared" si="9"/>
        <v>0</v>
      </c>
      <c r="AA50" s="133">
        <f t="shared" si="10"/>
        <v>0</v>
      </c>
      <c r="AB50" t="s">
        <v>56</v>
      </c>
      <c r="AC50" s="69" t="s">
        <v>55</v>
      </c>
      <c r="AD50" s="138">
        <f>SUM(AI41:AI52)</f>
        <v>0</v>
      </c>
      <c r="AE50" s="515"/>
      <c r="AF50" s="514"/>
      <c r="AG50" s="436"/>
      <c r="AH50">
        <v>10</v>
      </c>
      <c r="AI50" s="147">
        <f t="shared" si="12"/>
        <v>0</v>
      </c>
      <c r="AK50" s="147">
        <f t="shared" si="13"/>
        <v>0</v>
      </c>
      <c r="AL50" s="135">
        <f t="shared" si="14"/>
        <v>0</v>
      </c>
      <c r="AM50" s="135">
        <f t="shared" si="15"/>
        <v>0</v>
      </c>
      <c r="AN50" s="133">
        <f t="shared" si="16"/>
        <v>0</v>
      </c>
      <c r="AO50" t="s">
        <v>56</v>
      </c>
    </row>
    <row r="51" spans="1:54" x14ac:dyDescent="0.2">
      <c r="A51" s="74" t="s">
        <v>57</v>
      </c>
      <c r="B51" s="457">
        <f>D51+Q51+AD51</f>
        <v>0</v>
      </c>
      <c r="C51" s="69" t="s">
        <v>57</v>
      </c>
      <c r="D51" s="138">
        <f>SUM(L41:L52)</f>
        <v>0</v>
      </c>
      <c r="E51" s="513"/>
      <c r="F51" s="514"/>
      <c r="G51" s="455" t="s">
        <v>273</v>
      </c>
      <c r="H51">
        <v>35</v>
      </c>
      <c r="I51" s="147">
        <f t="shared" si="11"/>
        <v>0</v>
      </c>
      <c r="K51" s="147">
        <f t="shared" si="1"/>
        <v>0</v>
      </c>
      <c r="L51" s="135">
        <f t="shared" si="6"/>
        <v>0</v>
      </c>
      <c r="M51" s="135">
        <f t="shared" si="3"/>
        <v>0</v>
      </c>
      <c r="N51" s="133">
        <f t="shared" si="4"/>
        <v>0</v>
      </c>
      <c r="O51" t="s">
        <v>58</v>
      </c>
      <c r="P51" s="69" t="s">
        <v>57</v>
      </c>
      <c r="Q51" s="138">
        <f>SUM(Y41:Y52)</f>
        <v>0</v>
      </c>
      <c r="R51" s="515"/>
      <c r="S51" s="514"/>
      <c r="T51" s="455" t="s">
        <v>273</v>
      </c>
      <c r="U51">
        <v>23</v>
      </c>
      <c r="V51" s="147">
        <f t="shared" si="7"/>
        <v>0</v>
      </c>
      <c r="X51" s="134">
        <f t="shared" si="5"/>
        <v>0</v>
      </c>
      <c r="Y51" s="132">
        <f t="shared" si="8"/>
        <v>0</v>
      </c>
      <c r="Z51" s="132">
        <f t="shared" si="9"/>
        <v>0</v>
      </c>
      <c r="AA51" s="133">
        <f t="shared" si="10"/>
        <v>0</v>
      </c>
      <c r="AB51" t="s">
        <v>58</v>
      </c>
      <c r="AC51" s="69" t="s">
        <v>57</v>
      </c>
      <c r="AD51" s="138">
        <f>SUM(AL41:AL52)</f>
        <v>0</v>
      </c>
      <c r="AE51" s="515"/>
      <c r="AF51" s="514"/>
      <c r="AG51" s="455" t="s">
        <v>273</v>
      </c>
      <c r="AH51">
        <v>11</v>
      </c>
      <c r="AI51" s="147">
        <f t="shared" si="12"/>
        <v>0</v>
      </c>
      <c r="AK51" s="147">
        <f t="shared" si="13"/>
        <v>0</v>
      </c>
      <c r="AL51" s="135">
        <f t="shared" si="14"/>
        <v>0</v>
      </c>
      <c r="AM51" s="135">
        <f t="shared" si="15"/>
        <v>0</v>
      </c>
      <c r="AN51" s="133">
        <f t="shared" si="16"/>
        <v>0</v>
      </c>
      <c r="AO51" t="s">
        <v>58</v>
      </c>
      <c r="AP51" s="127" t="s">
        <v>30</v>
      </c>
      <c r="AQ51" s="231">
        <f>'PRESUP. CAPITAL'!H36</f>
        <v>0</v>
      </c>
      <c r="AR51" s="128"/>
      <c r="AS51" s="129"/>
      <c r="AT51" s="129"/>
      <c r="AU51" s="130" t="s">
        <v>31</v>
      </c>
      <c r="AV51" s="130" t="s">
        <v>32</v>
      </c>
      <c r="AW51" s="130" t="s">
        <v>33</v>
      </c>
      <c r="AX51" s="130" t="s">
        <v>34</v>
      </c>
      <c r="AY51" s="130" t="s">
        <v>35</v>
      </c>
      <c r="AZ51" s="130" t="s">
        <v>36</v>
      </c>
      <c r="BA51" s="130" t="s">
        <v>37</v>
      </c>
      <c r="BB51" s="130"/>
    </row>
    <row r="52" spans="1:54" ht="16" thickBot="1" x14ac:dyDescent="0.25">
      <c r="A52" s="139" t="s">
        <v>59</v>
      </c>
      <c r="B52" s="458">
        <f>D52+Q52+AD52</f>
        <v>0</v>
      </c>
      <c r="C52" s="140" t="s">
        <v>59</v>
      </c>
      <c r="D52" s="141">
        <f>SUM(K41:K52)</f>
        <v>0</v>
      </c>
      <c r="E52" s="142" t="s">
        <v>53</v>
      </c>
      <c r="F52" s="143">
        <f>M52</f>
        <v>0</v>
      </c>
      <c r="G52" s="469"/>
      <c r="H52" s="92">
        <v>36</v>
      </c>
      <c r="I52" s="150">
        <f t="shared" si="11"/>
        <v>0</v>
      </c>
      <c r="J52" s="92"/>
      <c r="K52" s="150">
        <f t="shared" si="1"/>
        <v>0</v>
      </c>
      <c r="L52" s="149">
        <f t="shared" si="6"/>
        <v>0</v>
      </c>
      <c r="M52" s="144">
        <f>M51-L52-G52</f>
        <v>0</v>
      </c>
      <c r="N52" s="146">
        <f t="shared" si="4"/>
        <v>0</v>
      </c>
      <c r="O52" s="92" t="s">
        <v>60</v>
      </c>
      <c r="P52" s="69" t="s">
        <v>59</v>
      </c>
      <c r="Q52" s="151">
        <f>SUM(X41:X52)</f>
        <v>0</v>
      </c>
      <c r="R52" s="148" t="s">
        <v>53</v>
      </c>
      <c r="S52" s="143">
        <f>Z52</f>
        <v>0</v>
      </c>
      <c r="T52" s="469"/>
      <c r="U52" s="92">
        <v>24</v>
      </c>
      <c r="V52" s="150">
        <f t="shared" si="7"/>
        <v>0</v>
      </c>
      <c r="W52" s="92"/>
      <c r="X52" s="145">
        <f t="shared" si="5"/>
        <v>0</v>
      </c>
      <c r="Y52" s="144">
        <f t="shared" si="8"/>
        <v>0</v>
      </c>
      <c r="Z52" s="144">
        <f>Z51-Y52-T52</f>
        <v>0</v>
      </c>
      <c r="AA52" s="133">
        <f t="shared" si="10"/>
        <v>0</v>
      </c>
      <c r="AB52" t="s">
        <v>60</v>
      </c>
      <c r="AC52" s="69" t="s">
        <v>59</v>
      </c>
      <c r="AD52" s="151">
        <f>SUM(AK41:AK52)</f>
        <v>0</v>
      </c>
      <c r="AE52" s="122" t="s">
        <v>53</v>
      </c>
      <c r="AF52" s="128">
        <f>AM52</f>
        <v>0</v>
      </c>
      <c r="AG52" s="469">
        <v>0</v>
      </c>
      <c r="AH52">
        <v>12</v>
      </c>
      <c r="AI52" s="150">
        <f t="shared" si="12"/>
        <v>0</v>
      </c>
      <c r="AK52" s="150">
        <f t="shared" si="13"/>
        <v>0</v>
      </c>
      <c r="AL52" s="149">
        <f t="shared" si="14"/>
        <v>0</v>
      </c>
      <c r="AM52" s="144">
        <f>AM51-AL52-AG52</f>
        <v>0</v>
      </c>
      <c r="AN52" s="146">
        <f t="shared" si="16"/>
        <v>0</v>
      </c>
      <c r="AO52" s="92" t="s">
        <v>60</v>
      </c>
      <c r="AP52" s="127"/>
      <c r="AQ52" s="5"/>
      <c r="AU52">
        <v>0</v>
      </c>
      <c r="AV52" s="131">
        <f>AQ51</f>
        <v>0</v>
      </c>
      <c r="AW52" s="132">
        <f>AQ51*AQ53</f>
        <v>0</v>
      </c>
      <c r="AX52" s="132"/>
      <c r="AZ52" s="132">
        <f>AV52</f>
        <v>0</v>
      </c>
      <c r="BA52" s="133">
        <f>AZ52-AW52</f>
        <v>0</v>
      </c>
    </row>
    <row r="53" spans="1:54" x14ac:dyDescent="0.2">
      <c r="E53" s="513">
        <f>E41+1</f>
        <v>2028</v>
      </c>
      <c r="F53" s="514"/>
      <c r="G53" s="436"/>
      <c r="H53">
        <v>37</v>
      </c>
      <c r="I53" s="463">
        <f>PMT($D$19,$D$22-H52,-M52)</f>
        <v>0</v>
      </c>
      <c r="J53" s="456"/>
      <c r="K53" s="147">
        <f t="shared" si="1"/>
        <v>0</v>
      </c>
      <c r="L53" s="135">
        <f t="shared" si="6"/>
        <v>0</v>
      </c>
      <c r="M53" s="135">
        <f t="shared" si="3"/>
        <v>0</v>
      </c>
      <c r="N53" s="133">
        <f t="shared" si="4"/>
        <v>0</v>
      </c>
      <c r="O53" t="s">
        <v>39</v>
      </c>
      <c r="Q53" s="121"/>
      <c r="R53" s="515">
        <f>R41+1</f>
        <v>2028</v>
      </c>
      <c r="S53" s="514"/>
      <c r="T53" s="436"/>
      <c r="U53">
        <v>25</v>
      </c>
      <c r="V53" s="463">
        <f t="shared" si="7"/>
        <v>0</v>
      </c>
      <c r="X53" s="134">
        <f t="shared" si="5"/>
        <v>0</v>
      </c>
      <c r="Y53" s="132">
        <f t="shared" si="8"/>
        <v>0</v>
      </c>
      <c r="Z53" s="132">
        <f t="shared" si="9"/>
        <v>0</v>
      </c>
      <c r="AA53" s="152">
        <f t="shared" si="10"/>
        <v>0</v>
      </c>
      <c r="AB53" s="153" t="s">
        <v>39</v>
      </c>
      <c r="AC53" s="154"/>
      <c r="AD53" s="155"/>
      <c r="AE53" s="517">
        <f>AE41+1</f>
        <v>2028</v>
      </c>
      <c r="AF53" s="518"/>
      <c r="AG53" s="436"/>
      <c r="AH53" s="153">
        <v>13</v>
      </c>
      <c r="AI53" s="463">
        <f t="shared" si="12"/>
        <v>0</v>
      </c>
      <c r="AJ53" s="153"/>
      <c r="AK53" s="134">
        <f t="shared" si="13"/>
        <v>0</v>
      </c>
      <c r="AL53" s="132">
        <f t="shared" si="14"/>
        <v>0</v>
      </c>
      <c r="AM53" s="132">
        <f t="shared" si="15"/>
        <v>0</v>
      </c>
      <c r="AN53" s="133">
        <f t="shared" si="16"/>
        <v>0</v>
      </c>
      <c r="AO53" t="s">
        <v>39</v>
      </c>
      <c r="AP53" s="127" t="s">
        <v>38</v>
      </c>
      <c r="AQ53" s="412">
        <v>2E-3</v>
      </c>
      <c r="AR53" s="513">
        <f>A59</f>
        <v>2028</v>
      </c>
      <c r="AS53" s="514"/>
      <c r="AT53" s="436"/>
      <c r="AU53">
        <v>1</v>
      </c>
      <c r="AV53" s="147">
        <f>PMT($AQ$55,$AQ$58-AU52,-AZ52)</f>
        <v>0</v>
      </c>
      <c r="AW53" s="135"/>
      <c r="AX53" s="147">
        <f>AZ52*$Q$31</f>
        <v>0</v>
      </c>
      <c r="AY53" s="135">
        <f>(AV53-AX53)</f>
        <v>0</v>
      </c>
      <c r="AZ53" s="135">
        <f>AZ52-AY53</f>
        <v>0</v>
      </c>
      <c r="BA53" s="133">
        <f>-AV53</f>
        <v>0</v>
      </c>
      <c r="BB53" t="s">
        <v>39</v>
      </c>
    </row>
    <row r="54" spans="1:54" x14ac:dyDescent="0.2">
      <c r="E54" s="513"/>
      <c r="F54" s="514"/>
      <c r="G54" s="436"/>
      <c r="H54">
        <v>38</v>
      </c>
      <c r="I54" s="147">
        <f t="shared" si="11"/>
        <v>0</v>
      </c>
      <c r="K54" s="147">
        <f t="shared" si="1"/>
        <v>0</v>
      </c>
      <c r="L54" s="135">
        <f t="shared" si="6"/>
        <v>0</v>
      </c>
      <c r="M54" s="135">
        <f t="shared" si="3"/>
        <v>0</v>
      </c>
      <c r="N54" s="133">
        <f t="shared" si="4"/>
        <v>0</v>
      </c>
      <c r="O54" t="s">
        <v>41</v>
      </c>
      <c r="Q54" s="121"/>
      <c r="R54" s="515"/>
      <c r="S54" s="514"/>
      <c r="T54" s="436"/>
      <c r="U54">
        <v>26</v>
      </c>
      <c r="V54" s="147">
        <f t="shared" si="7"/>
        <v>0</v>
      </c>
      <c r="X54" s="134">
        <f t="shared" si="5"/>
        <v>0</v>
      </c>
      <c r="Y54" s="132">
        <f t="shared" si="8"/>
        <v>0</v>
      </c>
      <c r="Z54" s="132">
        <f t="shared" si="9"/>
        <v>0</v>
      </c>
      <c r="AA54" s="133">
        <f t="shared" si="10"/>
        <v>0</v>
      </c>
      <c r="AB54" t="s">
        <v>41</v>
      </c>
      <c r="AE54" s="515"/>
      <c r="AF54" s="514"/>
      <c r="AG54" s="460"/>
      <c r="AH54">
        <v>14</v>
      </c>
      <c r="AI54" s="147">
        <f t="shared" si="12"/>
        <v>0</v>
      </c>
      <c r="AK54" s="134">
        <f t="shared" si="13"/>
        <v>0</v>
      </c>
      <c r="AL54" s="132">
        <f t="shared" si="14"/>
        <v>0</v>
      </c>
      <c r="AM54" s="132">
        <f t="shared" si="15"/>
        <v>0</v>
      </c>
      <c r="AN54" s="133">
        <f t="shared" si="16"/>
        <v>0</v>
      </c>
      <c r="AO54" t="s">
        <v>41</v>
      </c>
      <c r="AP54" s="127" t="s">
        <v>40</v>
      </c>
      <c r="AQ54" s="413">
        <v>0.06</v>
      </c>
      <c r="AR54" s="515"/>
      <c r="AS54" s="514"/>
      <c r="AT54" s="436"/>
      <c r="AU54">
        <v>2</v>
      </c>
      <c r="AV54" s="147">
        <f t="shared" ref="AV54:AV117" si="17">PMT($AQ$55,$AQ$58-AU53,-AZ53)</f>
        <v>0</v>
      </c>
      <c r="AW54" s="135"/>
      <c r="AX54" s="147">
        <f t="shared" ref="AX54:AX117" si="18">AZ53*$Q$31</f>
        <v>0</v>
      </c>
      <c r="AY54" s="135">
        <f t="shared" ref="AY54:AY117" si="19">(AV54-AX54)</f>
        <v>0</v>
      </c>
      <c r="AZ54" s="135">
        <f t="shared" ref="AZ54:AZ117" si="20">AZ53-AY54</f>
        <v>0</v>
      </c>
      <c r="BA54" s="133">
        <f t="shared" ref="BA54:BA117" si="21">-AV54</f>
        <v>0</v>
      </c>
      <c r="BB54" t="s">
        <v>41</v>
      </c>
    </row>
    <row r="55" spans="1:54" x14ac:dyDescent="0.2">
      <c r="E55" s="513"/>
      <c r="F55" s="514"/>
      <c r="G55" s="436"/>
      <c r="H55">
        <v>39</v>
      </c>
      <c r="I55" s="147">
        <f t="shared" si="11"/>
        <v>0</v>
      </c>
      <c r="K55" s="147">
        <f t="shared" si="1"/>
        <v>0</v>
      </c>
      <c r="L55" s="135">
        <f t="shared" si="6"/>
        <v>0</v>
      </c>
      <c r="M55" s="135">
        <f t="shared" si="3"/>
        <v>0</v>
      </c>
      <c r="N55" s="133">
        <f t="shared" si="4"/>
        <v>0</v>
      </c>
      <c r="O55" t="s">
        <v>43</v>
      </c>
      <c r="Q55" s="121"/>
      <c r="R55" s="515"/>
      <c r="S55" s="514"/>
      <c r="T55" s="436"/>
      <c r="U55">
        <v>27</v>
      </c>
      <c r="V55" s="147">
        <f t="shared" si="7"/>
        <v>0</v>
      </c>
      <c r="X55" s="134">
        <f t="shared" si="5"/>
        <v>0</v>
      </c>
      <c r="Y55" s="132">
        <f t="shared" si="8"/>
        <v>0</v>
      </c>
      <c r="Z55" s="132">
        <f t="shared" si="9"/>
        <v>0</v>
      </c>
      <c r="AA55" s="133">
        <f t="shared" si="10"/>
        <v>0</v>
      </c>
      <c r="AB55" t="s">
        <v>43</v>
      </c>
      <c r="AE55" s="515"/>
      <c r="AF55" s="514"/>
      <c r="AG55" s="436"/>
      <c r="AH55">
        <v>15</v>
      </c>
      <c r="AI55" s="147">
        <f t="shared" si="12"/>
        <v>0</v>
      </c>
      <c r="AK55" s="134">
        <f t="shared" si="13"/>
        <v>0</v>
      </c>
      <c r="AL55" s="132">
        <f t="shared" si="14"/>
        <v>0</v>
      </c>
      <c r="AM55" s="132">
        <f t="shared" si="15"/>
        <v>0</v>
      </c>
      <c r="AN55" s="133">
        <f t="shared" si="16"/>
        <v>0</v>
      </c>
      <c r="AO55" t="s">
        <v>43</v>
      </c>
      <c r="AP55" s="127" t="s">
        <v>42</v>
      </c>
      <c r="AQ55" s="233">
        <f>AQ54/12</f>
        <v>5.0000000000000001E-3</v>
      </c>
      <c r="AR55" s="515"/>
      <c r="AS55" s="514"/>
      <c r="AT55" s="436"/>
      <c r="AU55">
        <v>3</v>
      </c>
      <c r="AV55" s="147">
        <f t="shared" si="17"/>
        <v>0</v>
      </c>
      <c r="AW55" s="135"/>
      <c r="AX55" s="147">
        <f t="shared" si="18"/>
        <v>0</v>
      </c>
      <c r="AY55" s="135">
        <f t="shared" si="19"/>
        <v>0</v>
      </c>
      <c r="AZ55" s="135">
        <f t="shared" si="20"/>
        <v>0</v>
      </c>
      <c r="BA55" s="133">
        <f t="shared" si="21"/>
        <v>0</v>
      </c>
      <c r="BB55" t="s">
        <v>43</v>
      </c>
    </row>
    <row r="56" spans="1:54" x14ac:dyDescent="0.2">
      <c r="E56" s="513"/>
      <c r="F56" s="514"/>
      <c r="G56" s="436"/>
      <c r="H56">
        <v>40</v>
      </c>
      <c r="I56" s="147">
        <f t="shared" si="11"/>
        <v>0</v>
      </c>
      <c r="K56" s="147">
        <f t="shared" si="1"/>
        <v>0</v>
      </c>
      <c r="L56" s="135">
        <f t="shared" si="6"/>
        <v>0</v>
      </c>
      <c r="M56" s="135">
        <f t="shared" si="3"/>
        <v>0</v>
      </c>
      <c r="N56" s="133">
        <f t="shared" si="4"/>
        <v>0</v>
      </c>
      <c r="O56" t="s">
        <v>45</v>
      </c>
      <c r="Q56" s="121"/>
      <c r="R56" s="515"/>
      <c r="S56" s="514"/>
      <c r="T56" s="436"/>
      <c r="U56">
        <v>28</v>
      </c>
      <c r="V56" s="147">
        <f t="shared" si="7"/>
        <v>0</v>
      </c>
      <c r="X56" s="134">
        <f t="shared" si="5"/>
        <v>0</v>
      </c>
      <c r="Y56" s="132">
        <f t="shared" si="8"/>
        <v>0</v>
      </c>
      <c r="Z56" s="132">
        <f t="shared" si="9"/>
        <v>0</v>
      </c>
      <c r="AA56" s="133">
        <f t="shared" si="10"/>
        <v>0</v>
      </c>
      <c r="AB56" t="s">
        <v>45</v>
      </c>
      <c r="AE56" s="515"/>
      <c r="AF56" s="514"/>
      <c r="AG56" s="436"/>
      <c r="AH56">
        <v>16</v>
      </c>
      <c r="AI56" s="147">
        <f t="shared" si="12"/>
        <v>0</v>
      </c>
      <c r="AK56" s="134">
        <f t="shared" si="13"/>
        <v>0</v>
      </c>
      <c r="AL56" s="132">
        <f t="shared" si="14"/>
        <v>0</v>
      </c>
      <c r="AM56" s="132">
        <f t="shared" si="15"/>
        <v>0</v>
      </c>
      <c r="AN56" s="133">
        <f t="shared" si="16"/>
        <v>0</v>
      </c>
      <c r="AO56" t="s">
        <v>45</v>
      </c>
      <c r="AP56" s="127" t="s">
        <v>44</v>
      </c>
      <c r="AQ56" s="172">
        <v>10</v>
      </c>
      <c r="AR56" s="515"/>
      <c r="AS56" s="514"/>
      <c r="AT56" s="436"/>
      <c r="AU56">
        <v>4</v>
      </c>
      <c r="AV56" s="147">
        <f t="shared" si="17"/>
        <v>0</v>
      </c>
      <c r="AW56" s="135"/>
      <c r="AX56" s="147">
        <f t="shared" si="18"/>
        <v>0</v>
      </c>
      <c r="AY56" s="135">
        <f t="shared" si="19"/>
        <v>0</v>
      </c>
      <c r="AZ56" s="135">
        <f t="shared" si="20"/>
        <v>0</v>
      </c>
      <c r="BA56" s="133">
        <f t="shared" si="21"/>
        <v>0</v>
      </c>
      <c r="BB56" t="s">
        <v>45</v>
      </c>
    </row>
    <row r="57" spans="1:54" x14ac:dyDescent="0.2">
      <c r="E57" s="513"/>
      <c r="F57" s="514"/>
      <c r="G57" s="436"/>
      <c r="H57">
        <v>41</v>
      </c>
      <c r="I57" s="147">
        <f t="shared" si="11"/>
        <v>0</v>
      </c>
      <c r="K57" s="147">
        <f t="shared" si="1"/>
        <v>0</v>
      </c>
      <c r="L57" s="135">
        <f t="shared" si="6"/>
        <v>0</v>
      </c>
      <c r="M57" s="135">
        <f t="shared" si="3"/>
        <v>0</v>
      </c>
      <c r="N57" s="133">
        <f t="shared" si="4"/>
        <v>0</v>
      </c>
      <c r="O57" t="s">
        <v>47</v>
      </c>
      <c r="Q57" s="121"/>
      <c r="R57" s="515"/>
      <c r="S57" s="514"/>
      <c r="T57" s="436"/>
      <c r="U57">
        <v>29</v>
      </c>
      <c r="V57" s="147">
        <f t="shared" si="7"/>
        <v>0</v>
      </c>
      <c r="X57" s="134">
        <f t="shared" si="5"/>
        <v>0</v>
      </c>
      <c r="Y57" s="132">
        <f t="shared" si="8"/>
        <v>0</v>
      </c>
      <c r="Z57" s="132">
        <f t="shared" si="9"/>
        <v>0</v>
      </c>
      <c r="AA57" s="133">
        <f t="shared" si="10"/>
        <v>0</v>
      </c>
      <c r="AB57" t="s">
        <v>47</v>
      </c>
      <c r="AE57" s="515"/>
      <c r="AF57" s="514"/>
      <c r="AG57" s="436"/>
      <c r="AH57">
        <v>17</v>
      </c>
      <c r="AI57" s="147">
        <f t="shared" si="12"/>
        <v>0</v>
      </c>
      <c r="AK57" s="134">
        <f t="shared" si="13"/>
        <v>0</v>
      </c>
      <c r="AL57" s="132">
        <f t="shared" si="14"/>
        <v>0</v>
      </c>
      <c r="AM57" s="132">
        <f t="shared" si="15"/>
        <v>0</v>
      </c>
      <c r="AN57" s="133">
        <f t="shared" si="16"/>
        <v>0</v>
      </c>
      <c r="AO57" t="s">
        <v>47</v>
      </c>
      <c r="AP57" s="127" t="s">
        <v>46</v>
      </c>
      <c r="AQ57" s="173">
        <v>12</v>
      </c>
      <c r="AR57" s="515"/>
      <c r="AS57" s="514"/>
      <c r="AT57" s="436"/>
      <c r="AU57">
        <v>5</v>
      </c>
      <c r="AV57" s="147">
        <f t="shared" si="17"/>
        <v>0</v>
      </c>
      <c r="AW57" s="135"/>
      <c r="AX57" s="147">
        <f t="shared" si="18"/>
        <v>0</v>
      </c>
      <c r="AY57" s="135">
        <f t="shared" si="19"/>
        <v>0</v>
      </c>
      <c r="AZ57" s="135">
        <f t="shared" si="20"/>
        <v>0</v>
      </c>
      <c r="BA57" s="133">
        <f t="shared" si="21"/>
        <v>0</v>
      </c>
      <c r="BB57" t="s">
        <v>47</v>
      </c>
    </row>
    <row r="58" spans="1:54" x14ac:dyDescent="0.2">
      <c r="E58" s="513"/>
      <c r="F58" s="514"/>
      <c r="G58" s="436"/>
      <c r="H58">
        <v>42</v>
      </c>
      <c r="I58" s="147">
        <f t="shared" si="11"/>
        <v>0</v>
      </c>
      <c r="K58" s="147">
        <f t="shared" si="1"/>
        <v>0</v>
      </c>
      <c r="L58" s="135">
        <f t="shared" si="6"/>
        <v>0</v>
      </c>
      <c r="M58" s="135">
        <f t="shared" si="3"/>
        <v>0</v>
      </c>
      <c r="N58" s="133">
        <f t="shared" si="4"/>
        <v>0</v>
      </c>
      <c r="O58" t="s">
        <v>49</v>
      </c>
      <c r="Q58" s="121"/>
      <c r="R58" s="515"/>
      <c r="S58" s="514"/>
      <c r="T58" s="460"/>
      <c r="U58">
        <v>30</v>
      </c>
      <c r="V58" s="147">
        <f t="shared" si="7"/>
        <v>0</v>
      </c>
      <c r="X58" s="134">
        <f t="shared" si="5"/>
        <v>0</v>
      </c>
      <c r="Y58" s="132">
        <f t="shared" si="8"/>
        <v>0</v>
      </c>
      <c r="Z58" s="132">
        <f t="shared" si="9"/>
        <v>0</v>
      </c>
      <c r="AA58" s="133">
        <f t="shared" si="10"/>
        <v>0</v>
      </c>
      <c r="AB58" t="s">
        <v>49</v>
      </c>
      <c r="AE58" s="515"/>
      <c r="AF58" s="514"/>
      <c r="AG58" s="460"/>
      <c r="AH58">
        <v>18</v>
      </c>
      <c r="AI58" s="147">
        <f t="shared" si="12"/>
        <v>0</v>
      </c>
      <c r="AK58" s="134">
        <f t="shared" si="13"/>
        <v>0</v>
      </c>
      <c r="AL58" s="132">
        <f t="shared" si="14"/>
        <v>0</v>
      </c>
      <c r="AM58" s="132">
        <f t="shared" si="15"/>
        <v>0</v>
      </c>
      <c r="AN58" s="133">
        <f t="shared" si="16"/>
        <v>0</v>
      </c>
      <c r="AO58" t="s">
        <v>49</v>
      </c>
      <c r="AP58" s="127" t="s">
        <v>48</v>
      </c>
      <c r="AQ58" s="174">
        <f>AQ56*AQ57</f>
        <v>120</v>
      </c>
      <c r="AR58" s="515"/>
      <c r="AS58" s="514"/>
      <c r="AT58" s="436"/>
      <c r="AU58">
        <v>6</v>
      </c>
      <c r="AV58" s="147">
        <f t="shared" si="17"/>
        <v>0</v>
      </c>
      <c r="AX58" s="147">
        <f t="shared" si="18"/>
        <v>0</v>
      </c>
      <c r="AY58" s="135">
        <f t="shared" si="19"/>
        <v>0</v>
      </c>
      <c r="AZ58" s="135">
        <f t="shared" si="20"/>
        <v>0</v>
      </c>
      <c r="BA58" s="133">
        <f t="shared" si="21"/>
        <v>0</v>
      </c>
      <c r="BB58" t="s">
        <v>49</v>
      </c>
    </row>
    <row r="59" spans="1:54" ht="21" x14ac:dyDescent="0.25">
      <c r="A59" s="136">
        <f>'PRESUP. CAPITAL'!H6</f>
        <v>2028</v>
      </c>
      <c r="E59" s="513"/>
      <c r="F59" s="514"/>
      <c r="G59" s="436"/>
      <c r="H59">
        <v>43</v>
      </c>
      <c r="I59" s="147">
        <f t="shared" si="11"/>
        <v>0</v>
      </c>
      <c r="K59" s="147">
        <f t="shared" si="1"/>
        <v>0</v>
      </c>
      <c r="L59" s="135">
        <f t="shared" si="6"/>
        <v>0</v>
      </c>
      <c r="M59" s="135">
        <f t="shared" si="3"/>
        <v>0</v>
      </c>
      <c r="N59" s="133">
        <f t="shared" si="4"/>
        <v>0</v>
      </c>
      <c r="O59" t="s">
        <v>51</v>
      </c>
      <c r="Q59" s="121"/>
      <c r="R59" s="515"/>
      <c r="S59" s="514"/>
      <c r="T59" s="436"/>
      <c r="U59">
        <v>31</v>
      </c>
      <c r="V59" s="147">
        <f t="shared" si="7"/>
        <v>0</v>
      </c>
      <c r="X59" s="134">
        <f t="shared" si="5"/>
        <v>0</v>
      </c>
      <c r="Y59" s="132">
        <f t="shared" si="8"/>
        <v>0</v>
      </c>
      <c r="Z59" s="132">
        <f t="shared" si="9"/>
        <v>0</v>
      </c>
      <c r="AA59" s="133">
        <f t="shared" si="10"/>
        <v>0</v>
      </c>
      <c r="AB59" t="s">
        <v>51</v>
      </c>
      <c r="AE59" s="515"/>
      <c r="AF59" s="514"/>
      <c r="AG59" s="436"/>
      <c r="AH59">
        <v>19</v>
      </c>
      <c r="AI59" s="147">
        <f t="shared" si="12"/>
        <v>0</v>
      </c>
      <c r="AK59" s="134">
        <f t="shared" si="13"/>
        <v>0</v>
      </c>
      <c r="AL59" s="132">
        <f t="shared" si="14"/>
        <v>0</v>
      </c>
      <c r="AM59" s="132">
        <f t="shared" si="15"/>
        <v>0</v>
      </c>
      <c r="AN59" s="133">
        <f t="shared" si="16"/>
        <v>0</v>
      </c>
      <c r="AO59" t="s">
        <v>51</v>
      </c>
      <c r="AP59" s="127" t="s">
        <v>50</v>
      </c>
      <c r="AQ59" s="175" t="str">
        <f>IFERROR(IRR(BA52:BA172)*12,"")</f>
        <v/>
      </c>
      <c r="AR59" s="515"/>
      <c r="AS59" s="514"/>
      <c r="AT59" s="436"/>
      <c r="AU59">
        <v>7</v>
      </c>
      <c r="AV59" s="147">
        <f t="shared" si="17"/>
        <v>0</v>
      </c>
      <c r="AX59" s="147">
        <f t="shared" si="18"/>
        <v>0</v>
      </c>
      <c r="AY59" s="135">
        <f t="shared" si="19"/>
        <v>0</v>
      </c>
      <c r="AZ59" s="135">
        <f t="shared" si="20"/>
        <v>0</v>
      </c>
      <c r="BA59" s="133">
        <f t="shared" si="21"/>
        <v>0</v>
      </c>
      <c r="BB59" t="s">
        <v>51</v>
      </c>
    </row>
    <row r="60" spans="1:54" x14ac:dyDescent="0.2">
      <c r="A60" s="74" t="s">
        <v>53</v>
      </c>
      <c r="B60" s="457">
        <f>F64+S64+AF64+AS64</f>
        <v>0</v>
      </c>
      <c r="E60" s="513"/>
      <c r="F60" s="514"/>
      <c r="G60" s="436"/>
      <c r="H60">
        <v>44</v>
      </c>
      <c r="I60" s="147">
        <f t="shared" si="11"/>
        <v>0</v>
      </c>
      <c r="K60" s="147">
        <f t="shared" si="1"/>
        <v>0</v>
      </c>
      <c r="L60" s="135">
        <f t="shared" si="6"/>
        <v>0</v>
      </c>
      <c r="M60" s="135">
        <f t="shared" si="3"/>
        <v>0</v>
      </c>
      <c r="N60" s="133">
        <f t="shared" si="4"/>
        <v>0</v>
      </c>
      <c r="O60" t="s">
        <v>52</v>
      </c>
      <c r="Q60" s="121"/>
      <c r="R60" s="515"/>
      <c r="S60" s="514"/>
      <c r="T60" s="436"/>
      <c r="U60">
        <v>32</v>
      </c>
      <c r="V60" s="147">
        <f t="shared" si="7"/>
        <v>0</v>
      </c>
      <c r="X60" s="134">
        <f t="shared" si="5"/>
        <v>0</v>
      </c>
      <c r="Y60" s="132">
        <f t="shared" si="8"/>
        <v>0</v>
      </c>
      <c r="Z60" s="132">
        <f t="shared" si="9"/>
        <v>0</v>
      </c>
      <c r="AA60" s="133">
        <f t="shared" si="10"/>
        <v>0</v>
      </c>
      <c r="AB60" t="s">
        <v>52</v>
      </c>
      <c r="AE60" s="515"/>
      <c r="AF60" s="514"/>
      <c r="AG60" s="436"/>
      <c r="AH60">
        <v>20</v>
      </c>
      <c r="AI60" s="147">
        <f t="shared" si="12"/>
        <v>0</v>
      </c>
      <c r="AK60" s="134">
        <f t="shared" si="13"/>
        <v>0</v>
      </c>
      <c r="AL60" s="132">
        <f t="shared" si="14"/>
        <v>0</v>
      </c>
      <c r="AM60" s="132">
        <f t="shared" si="15"/>
        <v>0</v>
      </c>
      <c r="AN60" s="133">
        <f t="shared" si="16"/>
        <v>0</v>
      </c>
      <c r="AO60" t="s">
        <v>52</v>
      </c>
      <c r="AR60" s="515"/>
      <c r="AS60" s="514"/>
      <c r="AT60" s="436"/>
      <c r="AU60">
        <v>8</v>
      </c>
      <c r="AV60" s="147">
        <f t="shared" si="17"/>
        <v>0</v>
      </c>
      <c r="AX60" s="147">
        <f t="shared" si="18"/>
        <v>0</v>
      </c>
      <c r="AY60" s="135">
        <f t="shared" si="19"/>
        <v>0</v>
      </c>
      <c r="AZ60" s="135">
        <f t="shared" si="20"/>
        <v>0</v>
      </c>
      <c r="BA60" s="133">
        <f t="shared" si="21"/>
        <v>0</v>
      </c>
      <c r="BB60" t="s">
        <v>52</v>
      </c>
    </row>
    <row r="61" spans="1:54" x14ac:dyDescent="0.2">
      <c r="A61" s="74" t="s">
        <v>55</v>
      </c>
      <c r="B61" s="457">
        <f>D62+Q62+AD62+AQ62</f>
        <v>0</v>
      </c>
      <c r="D61" s="459"/>
      <c r="E61" s="513"/>
      <c r="F61" s="514"/>
      <c r="G61" s="436"/>
      <c r="H61">
        <v>45</v>
      </c>
      <c r="I61" s="147">
        <f t="shared" si="11"/>
        <v>0</v>
      </c>
      <c r="K61" s="147">
        <f t="shared" si="1"/>
        <v>0</v>
      </c>
      <c r="L61" s="135">
        <f t="shared" si="6"/>
        <v>0</v>
      </c>
      <c r="M61" s="135">
        <f t="shared" si="3"/>
        <v>0</v>
      </c>
      <c r="N61" s="133">
        <f t="shared" si="4"/>
        <v>0</v>
      </c>
      <c r="O61" t="s">
        <v>54</v>
      </c>
      <c r="Q61" s="121"/>
      <c r="R61" s="515"/>
      <c r="S61" s="514"/>
      <c r="T61" s="436"/>
      <c r="U61">
        <v>33</v>
      </c>
      <c r="V61" s="147">
        <f t="shared" si="7"/>
        <v>0</v>
      </c>
      <c r="X61" s="134">
        <f t="shared" ref="X61:X92" si="22">Z60*$Q$31</f>
        <v>0</v>
      </c>
      <c r="Y61" s="132">
        <f t="shared" si="8"/>
        <v>0</v>
      </c>
      <c r="Z61" s="132">
        <f t="shared" si="9"/>
        <v>0</v>
      </c>
      <c r="AA61" s="133">
        <f t="shared" si="10"/>
        <v>0</v>
      </c>
      <c r="AB61" t="s">
        <v>54</v>
      </c>
      <c r="AE61" s="515"/>
      <c r="AF61" s="514"/>
      <c r="AG61" s="436"/>
      <c r="AH61">
        <v>21</v>
      </c>
      <c r="AI61" s="147">
        <f t="shared" si="12"/>
        <v>0</v>
      </c>
      <c r="AK61" s="134">
        <f t="shared" si="13"/>
        <v>0</v>
      </c>
      <c r="AL61" s="132">
        <f t="shared" si="14"/>
        <v>0</v>
      </c>
      <c r="AM61" s="132">
        <f t="shared" si="15"/>
        <v>0</v>
      </c>
      <c r="AN61" s="133">
        <f t="shared" si="16"/>
        <v>0</v>
      </c>
      <c r="AO61" t="s">
        <v>54</v>
      </c>
      <c r="AR61" s="515"/>
      <c r="AS61" s="514"/>
      <c r="AT61" s="436"/>
      <c r="AU61">
        <v>9</v>
      </c>
      <c r="AV61" s="147">
        <f t="shared" si="17"/>
        <v>0</v>
      </c>
      <c r="AX61" s="147">
        <f t="shared" si="18"/>
        <v>0</v>
      </c>
      <c r="AY61" s="135">
        <f t="shared" si="19"/>
        <v>0</v>
      </c>
      <c r="AZ61" s="135">
        <f t="shared" si="20"/>
        <v>0</v>
      </c>
      <c r="BA61" s="133">
        <f t="shared" si="21"/>
        <v>0</v>
      </c>
      <c r="BB61" t="s">
        <v>54</v>
      </c>
    </row>
    <row r="62" spans="1:54" ht="16" thickBot="1" x14ac:dyDescent="0.25">
      <c r="A62" s="74" t="s">
        <v>275</v>
      </c>
      <c r="B62" s="457">
        <f>G64+T64+AG64+AT64</f>
        <v>0</v>
      </c>
      <c r="C62" s="69" t="s">
        <v>55</v>
      </c>
      <c r="D62" s="138">
        <f>SUM(I53:I64)</f>
        <v>0</v>
      </c>
      <c r="E62" s="513"/>
      <c r="F62" s="514"/>
      <c r="G62" s="436"/>
      <c r="H62">
        <v>46</v>
      </c>
      <c r="I62" s="147">
        <f t="shared" si="11"/>
        <v>0</v>
      </c>
      <c r="K62" s="147">
        <f t="shared" si="1"/>
        <v>0</v>
      </c>
      <c r="L62" s="135">
        <f t="shared" si="6"/>
        <v>0</v>
      </c>
      <c r="M62" s="135">
        <f t="shared" si="3"/>
        <v>0</v>
      </c>
      <c r="N62" s="133">
        <f t="shared" si="4"/>
        <v>0</v>
      </c>
      <c r="O62" t="s">
        <v>56</v>
      </c>
      <c r="P62" s="69" t="s">
        <v>55</v>
      </c>
      <c r="Q62" s="138">
        <f>SUM(V53:V64)</f>
        <v>0</v>
      </c>
      <c r="R62" s="515"/>
      <c r="S62" s="514"/>
      <c r="T62" s="436"/>
      <c r="U62">
        <v>34</v>
      </c>
      <c r="V62" s="147">
        <f t="shared" si="7"/>
        <v>0</v>
      </c>
      <c r="X62" s="134">
        <f t="shared" si="22"/>
        <v>0</v>
      </c>
      <c r="Y62" s="132">
        <f t="shared" si="8"/>
        <v>0</v>
      </c>
      <c r="Z62" s="132">
        <f t="shared" si="9"/>
        <v>0</v>
      </c>
      <c r="AA62" s="133">
        <f t="shared" si="10"/>
        <v>0</v>
      </c>
      <c r="AB62" t="s">
        <v>56</v>
      </c>
      <c r="AC62" s="69" t="s">
        <v>55</v>
      </c>
      <c r="AD62" s="138">
        <f>SUM(AI53:AI64)</f>
        <v>0</v>
      </c>
      <c r="AE62" s="515"/>
      <c r="AF62" s="514"/>
      <c r="AG62" s="436"/>
      <c r="AH62">
        <v>22</v>
      </c>
      <c r="AI62" s="147">
        <f t="shared" si="12"/>
        <v>0</v>
      </c>
      <c r="AK62" s="134">
        <f t="shared" si="13"/>
        <v>0</v>
      </c>
      <c r="AL62" s="132">
        <f t="shared" si="14"/>
        <v>0</v>
      </c>
      <c r="AM62" s="132">
        <f t="shared" si="15"/>
        <v>0</v>
      </c>
      <c r="AN62" s="133">
        <f t="shared" si="16"/>
        <v>0</v>
      </c>
      <c r="AO62" t="s">
        <v>56</v>
      </c>
      <c r="AP62" s="69" t="s">
        <v>55</v>
      </c>
      <c r="AQ62" s="138">
        <f>SUM(AV53:AV64)</f>
        <v>0</v>
      </c>
      <c r="AR62" s="515"/>
      <c r="AS62" s="514"/>
      <c r="AT62" s="436"/>
      <c r="AU62">
        <v>10</v>
      </c>
      <c r="AV62" s="147">
        <f t="shared" si="17"/>
        <v>0</v>
      </c>
      <c r="AX62" s="147">
        <f t="shared" si="18"/>
        <v>0</v>
      </c>
      <c r="AY62" s="135">
        <f t="shared" si="19"/>
        <v>0</v>
      </c>
      <c r="AZ62" s="135">
        <f t="shared" si="20"/>
        <v>0</v>
      </c>
      <c r="BA62" s="133">
        <f t="shared" si="21"/>
        <v>0</v>
      </c>
      <c r="BB62" t="s">
        <v>56</v>
      </c>
    </row>
    <row r="63" spans="1:54" x14ac:dyDescent="0.2">
      <c r="A63" s="74" t="s">
        <v>57</v>
      </c>
      <c r="B63" s="457">
        <f>D63+Q63+AD63+AQ63</f>
        <v>0</v>
      </c>
      <c r="C63" s="69" t="s">
        <v>57</v>
      </c>
      <c r="D63" s="138">
        <f>SUM(L53:L64)</f>
        <v>0</v>
      </c>
      <c r="E63" s="513"/>
      <c r="F63" s="514"/>
      <c r="G63" s="455" t="s">
        <v>273</v>
      </c>
      <c r="H63">
        <v>47</v>
      </c>
      <c r="I63" s="147">
        <f t="shared" si="11"/>
        <v>0</v>
      </c>
      <c r="K63" s="147">
        <f t="shared" si="1"/>
        <v>0</v>
      </c>
      <c r="L63" s="135">
        <f t="shared" si="6"/>
        <v>0</v>
      </c>
      <c r="M63" s="135">
        <f t="shared" si="3"/>
        <v>0</v>
      </c>
      <c r="N63" s="133">
        <f t="shared" si="4"/>
        <v>0</v>
      </c>
      <c r="O63" t="s">
        <v>58</v>
      </c>
      <c r="P63" s="69" t="s">
        <v>57</v>
      </c>
      <c r="Q63" s="138">
        <f>SUM(Y53:Y64)</f>
        <v>0</v>
      </c>
      <c r="R63" s="515"/>
      <c r="S63" s="514"/>
      <c r="T63" s="455" t="s">
        <v>273</v>
      </c>
      <c r="U63">
        <v>35</v>
      </c>
      <c r="V63" s="147">
        <f t="shared" si="7"/>
        <v>0</v>
      </c>
      <c r="X63" s="134">
        <f t="shared" si="22"/>
        <v>0</v>
      </c>
      <c r="Y63" s="132">
        <f t="shared" si="8"/>
        <v>0</v>
      </c>
      <c r="Z63" s="132">
        <f t="shared" si="9"/>
        <v>0</v>
      </c>
      <c r="AA63" s="133">
        <f t="shared" si="10"/>
        <v>0</v>
      </c>
      <c r="AB63" t="s">
        <v>58</v>
      </c>
      <c r="AC63" s="69" t="s">
        <v>57</v>
      </c>
      <c r="AD63" s="138">
        <f>SUM(AL53:AL64)</f>
        <v>0</v>
      </c>
      <c r="AE63" s="515"/>
      <c r="AF63" s="514"/>
      <c r="AG63" s="455" t="s">
        <v>273</v>
      </c>
      <c r="AH63">
        <v>23</v>
      </c>
      <c r="AI63" s="147">
        <f t="shared" si="12"/>
        <v>0</v>
      </c>
      <c r="AK63" s="134">
        <f t="shared" si="13"/>
        <v>0</v>
      </c>
      <c r="AL63" s="132">
        <f t="shared" si="14"/>
        <v>0</v>
      </c>
      <c r="AM63" s="132">
        <f t="shared" si="15"/>
        <v>0</v>
      </c>
      <c r="AN63" s="133">
        <f t="shared" si="16"/>
        <v>0</v>
      </c>
      <c r="AO63" t="s">
        <v>58</v>
      </c>
      <c r="AP63" s="69" t="s">
        <v>57</v>
      </c>
      <c r="AQ63" s="138">
        <f>SUM(AY53:AY64)</f>
        <v>0</v>
      </c>
      <c r="AR63" s="515"/>
      <c r="AS63" s="514"/>
      <c r="AT63" s="455" t="s">
        <v>273</v>
      </c>
      <c r="AU63">
        <v>11</v>
      </c>
      <c r="AV63" s="147">
        <f t="shared" si="17"/>
        <v>0</v>
      </c>
      <c r="AX63" s="147">
        <f t="shared" si="18"/>
        <v>0</v>
      </c>
      <c r="AY63" s="135">
        <f t="shared" si="19"/>
        <v>0</v>
      </c>
      <c r="AZ63" s="135">
        <f t="shared" si="20"/>
        <v>0</v>
      </c>
      <c r="BA63" s="133">
        <f t="shared" si="21"/>
        <v>0</v>
      </c>
      <c r="BB63" t="s">
        <v>58</v>
      </c>
    </row>
    <row r="64" spans="1:54" ht="16" thickBot="1" x14ac:dyDescent="0.25">
      <c r="A64" s="139" t="s">
        <v>59</v>
      </c>
      <c r="B64" s="458">
        <f>D64+Q64+AD64+AQ64</f>
        <v>0</v>
      </c>
      <c r="C64" s="140" t="s">
        <v>59</v>
      </c>
      <c r="D64" s="141">
        <f>SUM(K53:K64)</f>
        <v>0</v>
      </c>
      <c r="E64" s="148" t="s">
        <v>53</v>
      </c>
      <c r="F64" s="143">
        <f>M64</f>
        <v>0</v>
      </c>
      <c r="G64" s="469"/>
      <c r="H64" s="92">
        <v>48</v>
      </c>
      <c r="I64" s="150">
        <f t="shared" si="11"/>
        <v>0</v>
      </c>
      <c r="J64" s="92"/>
      <c r="K64" s="150">
        <f t="shared" si="1"/>
        <v>0</v>
      </c>
      <c r="L64" s="149">
        <f t="shared" si="6"/>
        <v>0</v>
      </c>
      <c r="M64" s="144">
        <f>M63-L64-G64</f>
        <v>0</v>
      </c>
      <c r="N64" s="146">
        <f t="shared" si="4"/>
        <v>0</v>
      </c>
      <c r="O64" s="92" t="s">
        <v>60</v>
      </c>
      <c r="P64" s="69" t="s">
        <v>59</v>
      </c>
      <c r="Q64" s="151">
        <f>SUM(X53:X64)</f>
        <v>0</v>
      </c>
      <c r="R64" s="148" t="s">
        <v>53</v>
      </c>
      <c r="S64" s="143">
        <f>Z64</f>
        <v>0</v>
      </c>
      <c r="T64" s="469">
        <v>0</v>
      </c>
      <c r="U64" s="92">
        <v>36</v>
      </c>
      <c r="V64" s="150">
        <f t="shared" si="7"/>
        <v>0</v>
      </c>
      <c r="W64" s="92"/>
      <c r="X64" s="145">
        <f t="shared" si="22"/>
        <v>0</v>
      </c>
      <c r="Y64" s="144">
        <f t="shared" si="8"/>
        <v>0</v>
      </c>
      <c r="Z64" s="144">
        <f>Z63-Y64-T64</f>
        <v>0</v>
      </c>
      <c r="AA64" s="156">
        <f t="shared" si="10"/>
        <v>0</v>
      </c>
      <c r="AB64" s="157" t="s">
        <v>60</v>
      </c>
      <c r="AC64" s="158" t="s">
        <v>59</v>
      </c>
      <c r="AD64" s="159">
        <f>SUM(AK53:AK64)</f>
        <v>0</v>
      </c>
      <c r="AE64" s="160" t="s">
        <v>53</v>
      </c>
      <c r="AF64" s="161">
        <f>AM64</f>
        <v>0</v>
      </c>
      <c r="AG64" s="469">
        <v>0</v>
      </c>
      <c r="AH64" s="157">
        <v>24</v>
      </c>
      <c r="AI64" s="150">
        <f t="shared" si="12"/>
        <v>0</v>
      </c>
      <c r="AJ64" s="157"/>
      <c r="AK64" s="145">
        <f t="shared" si="13"/>
        <v>0</v>
      </c>
      <c r="AL64" s="144">
        <f t="shared" si="14"/>
        <v>0</v>
      </c>
      <c r="AM64" s="144">
        <f>AM63-AL64-AG64</f>
        <v>0</v>
      </c>
      <c r="AN64" s="146">
        <f t="shared" si="16"/>
        <v>0</v>
      </c>
      <c r="AO64" s="157" t="s">
        <v>60</v>
      </c>
      <c r="AP64" s="158" t="s">
        <v>59</v>
      </c>
      <c r="AQ64" s="159">
        <f>SUM(AX53:AX64)</f>
        <v>0</v>
      </c>
      <c r="AR64" s="160" t="s">
        <v>53</v>
      </c>
      <c r="AS64" s="161">
        <f>AZ64</f>
        <v>0</v>
      </c>
      <c r="AT64" s="469">
        <v>0</v>
      </c>
      <c r="AU64" s="157">
        <v>12</v>
      </c>
      <c r="AV64" s="150">
        <f t="shared" si="17"/>
        <v>0</v>
      </c>
      <c r="AW64" s="157"/>
      <c r="AX64" s="150">
        <f t="shared" si="18"/>
        <v>0</v>
      </c>
      <c r="AY64" s="149">
        <f t="shared" si="19"/>
        <v>0</v>
      </c>
      <c r="AZ64" s="144">
        <f>AZ63-AY64-AT64</f>
        <v>0</v>
      </c>
      <c r="BA64" s="146">
        <f t="shared" si="21"/>
        <v>0</v>
      </c>
      <c r="BB64" s="92" t="s">
        <v>60</v>
      </c>
    </row>
    <row r="65" spans="1:54" x14ac:dyDescent="0.2">
      <c r="E65" s="513">
        <f>E53+1</f>
        <v>2029</v>
      </c>
      <c r="F65" s="514"/>
      <c r="G65" s="436"/>
      <c r="H65">
        <v>49</v>
      </c>
      <c r="I65" s="463">
        <f>PMT($D$19,$D$22-H64,-M64)</f>
        <v>0</v>
      </c>
      <c r="J65" s="456"/>
      <c r="K65" s="147">
        <f t="shared" si="1"/>
        <v>0</v>
      </c>
      <c r="L65" s="135">
        <f t="shared" si="6"/>
        <v>0</v>
      </c>
      <c r="M65" s="135">
        <f t="shared" si="3"/>
        <v>0</v>
      </c>
      <c r="N65" s="133">
        <f t="shared" si="4"/>
        <v>0</v>
      </c>
      <c r="O65" t="s">
        <v>39</v>
      </c>
      <c r="Q65" s="121"/>
      <c r="R65" s="515">
        <f>R53+1</f>
        <v>2029</v>
      </c>
      <c r="S65" s="514"/>
      <c r="T65" s="436"/>
      <c r="U65">
        <v>37</v>
      </c>
      <c r="V65" s="463">
        <f t="shared" si="7"/>
        <v>0</v>
      </c>
      <c r="X65" s="134">
        <f t="shared" si="22"/>
        <v>0</v>
      </c>
      <c r="Y65" s="132">
        <f t="shared" si="8"/>
        <v>0</v>
      </c>
      <c r="Z65" s="162">
        <f t="shared" si="9"/>
        <v>0</v>
      </c>
      <c r="AA65" s="152">
        <f t="shared" si="10"/>
        <v>0</v>
      </c>
      <c r="AB65" s="153" t="s">
        <v>39</v>
      </c>
      <c r="AC65" s="154"/>
      <c r="AD65" s="163"/>
      <c r="AE65" s="517">
        <f>AE53+1</f>
        <v>2029</v>
      </c>
      <c r="AF65" s="518"/>
      <c r="AG65" s="436"/>
      <c r="AH65" s="153">
        <v>25</v>
      </c>
      <c r="AI65" s="463">
        <f t="shared" si="12"/>
        <v>0</v>
      </c>
      <c r="AJ65" s="153"/>
      <c r="AK65" s="134">
        <f t="shared" si="13"/>
        <v>0</v>
      </c>
      <c r="AL65" s="132">
        <f t="shared" si="14"/>
        <v>0</v>
      </c>
      <c r="AM65" s="132">
        <f t="shared" si="15"/>
        <v>0</v>
      </c>
      <c r="AN65" s="133">
        <f t="shared" si="16"/>
        <v>0</v>
      </c>
      <c r="AO65" t="s">
        <v>39</v>
      </c>
      <c r="AR65" s="515">
        <f>AR53+1</f>
        <v>2029</v>
      </c>
      <c r="AS65" s="514"/>
      <c r="AT65" s="436"/>
      <c r="AU65">
        <v>13</v>
      </c>
      <c r="AV65" s="463">
        <f t="shared" si="17"/>
        <v>0</v>
      </c>
      <c r="AX65" s="134">
        <f t="shared" si="18"/>
        <v>0</v>
      </c>
      <c r="AY65" s="132">
        <f t="shared" si="19"/>
        <v>0</v>
      </c>
      <c r="AZ65" s="132">
        <f t="shared" si="20"/>
        <v>0</v>
      </c>
      <c r="BA65" s="133">
        <f t="shared" si="21"/>
        <v>0</v>
      </c>
      <c r="BB65" t="s">
        <v>39</v>
      </c>
    </row>
    <row r="66" spans="1:54" x14ac:dyDescent="0.2">
      <c r="E66" s="513"/>
      <c r="F66" s="514"/>
      <c r="G66" s="436"/>
      <c r="H66">
        <v>50</v>
      </c>
      <c r="I66" s="147">
        <f t="shared" si="11"/>
        <v>0</v>
      </c>
      <c r="K66" s="147">
        <f t="shared" si="1"/>
        <v>0</v>
      </c>
      <c r="L66" s="135">
        <f t="shared" si="6"/>
        <v>0</v>
      </c>
      <c r="M66" s="135">
        <f t="shared" si="3"/>
        <v>0</v>
      </c>
      <c r="N66" s="133">
        <f t="shared" si="4"/>
        <v>0</v>
      </c>
      <c r="O66" t="s">
        <v>41</v>
      </c>
      <c r="Q66" s="121"/>
      <c r="R66" s="515"/>
      <c r="S66" s="514"/>
      <c r="T66" s="436"/>
      <c r="U66">
        <v>38</v>
      </c>
      <c r="V66" s="147">
        <f t="shared" si="7"/>
        <v>0</v>
      </c>
      <c r="X66" s="134">
        <f t="shared" si="22"/>
        <v>0</v>
      </c>
      <c r="Y66" s="132">
        <f t="shared" si="8"/>
        <v>0</v>
      </c>
      <c r="Z66" s="132">
        <f t="shared" si="9"/>
        <v>0</v>
      </c>
      <c r="AA66" s="133">
        <f t="shared" si="10"/>
        <v>0</v>
      </c>
      <c r="AB66" t="s">
        <v>41</v>
      </c>
      <c r="AD66" s="121"/>
      <c r="AE66" s="515"/>
      <c r="AF66" s="514"/>
      <c r="AG66" s="436"/>
      <c r="AH66">
        <v>26</v>
      </c>
      <c r="AI66" s="147">
        <f t="shared" si="12"/>
        <v>0</v>
      </c>
      <c r="AK66" s="134">
        <f t="shared" si="13"/>
        <v>0</v>
      </c>
      <c r="AL66" s="132">
        <f t="shared" si="14"/>
        <v>0</v>
      </c>
      <c r="AM66" s="132">
        <f t="shared" si="15"/>
        <v>0</v>
      </c>
      <c r="AN66" s="133">
        <f t="shared" si="16"/>
        <v>0</v>
      </c>
      <c r="AO66" t="s">
        <v>41</v>
      </c>
      <c r="AR66" s="515"/>
      <c r="AS66" s="514"/>
      <c r="AT66" s="460"/>
      <c r="AU66">
        <v>14</v>
      </c>
      <c r="AV66" s="147">
        <f t="shared" si="17"/>
        <v>0</v>
      </c>
      <c r="AX66" s="134">
        <f t="shared" si="18"/>
        <v>0</v>
      </c>
      <c r="AY66" s="132">
        <f t="shared" si="19"/>
        <v>0</v>
      </c>
      <c r="AZ66" s="132">
        <f t="shared" si="20"/>
        <v>0</v>
      </c>
      <c r="BA66" s="133">
        <f t="shared" si="21"/>
        <v>0</v>
      </c>
      <c r="BB66" t="s">
        <v>41</v>
      </c>
    </row>
    <row r="67" spans="1:54" x14ac:dyDescent="0.2">
      <c r="E67" s="513"/>
      <c r="F67" s="514"/>
      <c r="G67" s="436"/>
      <c r="H67">
        <v>51</v>
      </c>
      <c r="I67" s="147">
        <f t="shared" si="11"/>
        <v>0</v>
      </c>
      <c r="K67" s="147">
        <f t="shared" si="1"/>
        <v>0</v>
      </c>
      <c r="L67" s="135">
        <f t="shared" si="6"/>
        <v>0</v>
      </c>
      <c r="M67" s="135">
        <f t="shared" si="3"/>
        <v>0</v>
      </c>
      <c r="N67" s="133">
        <f t="shared" si="4"/>
        <v>0</v>
      </c>
      <c r="O67" t="s">
        <v>43</v>
      </c>
      <c r="Q67" s="121"/>
      <c r="R67" s="515"/>
      <c r="S67" s="514"/>
      <c r="T67" s="436"/>
      <c r="U67">
        <v>39</v>
      </c>
      <c r="V67" s="147">
        <f t="shared" si="7"/>
        <v>0</v>
      </c>
      <c r="X67" s="134">
        <f t="shared" si="22"/>
        <v>0</v>
      </c>
      <c r="Y67" s="132">
        <f t="shared" si="8"/>
        <v>0</v>
      </c>
      <c r="Z67" s="132">
        <f t="shared" si="9"/>
        <v>0</v>
      </c>
      <c r="AA67" s="133">
        <f t="shared" si="10"/>
        <v>0</v>
      </c>
      <c r="AB67" t="s">
        <v>43</v>
      </c>
      <c r="AD67" s="121"/>
      <c r="AE67" s="515"/>
      <c r="AF67" s="514"/>
      <c r="AG67" s="436"/>
      <c r="AH67">
        <v>27</v>
      </c>
      <c r="AI67" s="147">
        <f t="shared" si="12"/>
        <v>0</v>
      </c>
      <c r="AK67" s="134">
        <f t="shared" si="13"/>
        <v>0</v>
      </c>
      <c r="AL67" s="132">
        <f t="shared" si="14"/>
        <v>0</v>
      </c>
      <c r="AM67" s="132">
        <f t="shared" si="15"/>
        <v>0</v>
      </c>
      <c r="AN67" s="133">
        <f t="shared" si="16"/>
        <v>0</v>
      </c>
      <c r="AO67" t="s">
        <v>43</v>
      </c>
      <c r="AR67" s="515"/>
      <c r="AS67" s="514"/>
      <c r="AT67" s="436"/>
      <c r="AU67">
        <v>15</v>
      </c>
      <c r="AV67" s="147">
        <f t="shared" si="17"/>
        <v>0</v>
      </c>
      <c r="AX67" s="134">
        <f t="shared" si="18"/>
        <v>0</v>
      </c>
      <c r="AY67" s="132">
        <f t="shared" si="19"/>
        <v>0</v>
      </c>
      <c r="AZ67" s="132">
        <f t="shared" si="20"/>
        <v>0</v>
      </c>
      <c r="BA67" s="133">
        <f t="shared" si="21"/>
        <v>0</v>
      </c>
      <c r="BB67" t="s">
        <v>43</v>
      </c>
    </row>
    <row r="68" spans="1:54" x14ac:dyDescent="0.2">
      <c r="E68" s="513"/>
      <c r="F68" s="514"/>
      <c r="G68" s="436"/>
      <c r="H68">
        <v>52</v>
      </c>
      <c r="I68" s="147">
        <f t="shared" si="11"/>
        <v>0</v>
      </c>
      <c r="K68" s="147">
        <f t="shared" si="1"/>
        <v>0</v>
      </c>
      <c r="L68" s="135">
        <f t="shared" si="6"/>
        <v>0</v>
      </c>
      <c r="M68" s="135">
        <f t="shared" si="3"/>
        <v>0</v>
      </c>
      <c r="N68" s="133">
        <f t="shared" si="4"/>
        <v>0</v>
      </c>
      <c r="O68" t="s">
        <v>45</v>
      </c>
      <c r="Q68" s="121"/>
      <c r="R68" s="515"/>
      <c r="S68" s="514"/>
      <c r="T68" s="436"/>
      <c r="U68">
        <v>40</v>
      </c>
      <c r="V68" s="147">
        <f t="shared" si="7"/>
        <v>0</v>
      </c>
      <c r="X68" s="134">
        <f t="shared" si="22"/>
        <v>0</v>
      </c>
      <c r="Y68" s="132">
        <f t="shared" si="8"/>
        <v>0</v>
      </c>
      <c r="Z68" s="132">
        <f t="shared" si="9"/>
        <v>0</v>
      </c>
      <c r="AA68" s="133">
        <f t="shared" si="10"/>
        <v>0</v>
      </c>
      <c r="AB68" t="s">
        <v>45</v>
      </c>
      <c r="AD68" s="121"/>
      <c r="AE68" s="515"/>
      <c r="AF68" s="514"/>
      <c r="AG68" s="436"/>
      <c r="AH68">
        <v>28</v>
      </c>
      <c r="AI68" s="147">
        <f t="shared" si="12"/>
        <v>0</v>
      </c>
      <c r="AK68" s="134">
        <f t="shared" si="13"/>
        <v>0</v>
      </c>
      <c r="AL68" s="132">
        <f t="shared" si="14"/>
        <v>0</v>
      </c>
      <c r="AM68" s="132">
        <f t="shared" si="15"/>
        <v>0</v>
      </c>
      <c r="AN68" s="133">
        <f t="shared" si="16"/>
        <v>0</v>
      </c>
      <c r="AO68" t="s">
        <v>45</v>
      </c>
      <c r="AR68" s="515"/>
      <c r="AS68" s="514"/>
      <c r="AT68" s="436"/>
      <c r="AU68">
        <v>16</v>
      </c>
      <c r="AV68" s="147">
        <f t="shared" si="17"/>
        <v>0</v>
      </c>
      <c r="AX68" s="134">
        <f t="shared" si="18"/>
        <v>0</v>
      </c>
      <c r="AY68" s="132">
        <f t="shared" si="19"/>
        <v>0</v>
      </c>
      <c r="AZ68" s="132">
        <f t="shared" si="20"/>
        <v>0</v>
      </c>
      <c r="BA68" s="133">
        <f t="shared" si="21"/>
        <v>0</v>
      </c>
      <c r="BB68" t="s">
        <v>45</v>
      </c>
    </row>
    <row r="69" spans="1:54" x14ac:dyDescent="0.2">
      <c r="E69" s="513"/>
      <c r="F69" s="514"/>
      <c r="G69" s="436"/>
      <c r="H69">
        <v>53</v>
      </c>
      <c r="I69" s="147">
        <f t="shared" si="11"/>
        <v>0</v>
      </c>
      <c r="K69" s="147">
        <f t="shared" si="1"/>
        <v>0</v>
      </c>
      <c r="L69" s="135">
        <f t="shared" si="6"/>
        <v>0</v>
      </c>
      <c r="M69" s="135">
        <f t="shared" si="3"/>
        <v>0</v>
      </c>
      <c r="N69" s="133">
        <f t="shared" si="4"/>
        <v>0</v>
      </c>
      <c r="O69" t="s">
        <v>47</v>
      </c>
      <c r="Q69" s="121"/>
      <c r="R69" s="515"/>
      <c r="S69" s="514"/>
      <c r="T69" s="436"/>
      <c r="U69">
        <v>41</v>
      </c>
      <c r="V69" s="147">
        <f t="shared" si="7"/>
        <v>0</v>
      </c>
      <c r="X69" s="134">
        <f t="shared" si="22"/>
        <v>0</v>
      </c>
      <c r="Y69" s="132">
        <f t="shared" si="8"/>
        <v>0</v>
      </c>
      <c r="Z69" s="132">
        <f t="shared" si="9"/>
        <v>0</v>
      </c>
      <c r="AA69" s="133">
        <f t="shared" si="10"/>
        <v>0</v>
      </c>
      <c r="AB69" t="s">
        <v>47</v>
      </c>
      <c r="AD69" s="121"/>
      <c r="AE69" s="515"/>
      <c r="AF69" s="514"/>
      <c r="AG69" s="436"/>
      <c r="AH69">
        <v>29</v>
      </c>
      <c r="AI69" s="147">
        <f t="shared" si="12"/>
        <v>0</v>
      </c>
      <c r="AK69" s="134">
        <f t="shared" si="13"/>
        <v>0</v>
      </c>
      <c r="AL69" s="132">
        <f t="shared" si="14"/>
        <v>0</v>
      </c>
      <c r="AM69" s="132">
        <f t="shared" si="15"/>
        <v>0</v>
      </c>
      <c r="AN69" s="133">
        <f t="shared" si="16"/>
        <v>0</v>
      </c>
      <c r="AO69" t="s">
        <v>47</v>
      </c>
      <c r="AR69" s="515"/>
      <c r="AS69" s="514"/>
      <c r="AT69" s="436"/>
      <c r="AU69">
        <v>17</v>
      </c>
      <c r="AV69" s="147">
        <f t="shared" si="17"/>
        <v>0</v>
      </c>
      <c r="AX69" s="134">
        <f t="shared" si="18"/>
        <v>0</v>
      </c>
      <c r="AY69" s="132">
        <f t="shared" si="19"/>
        <v>0</v>
      </c>
      <c r="AZ69" s="132">
        <f t="shared" si="20"/>
        <v>0</v>
      </c>
      <c r="BA69" s="133">
        <f t="shared" si="21"/>
        <v>0</v>
      </c>
      <c r="BB69" t="s">
        <v>47</v>
      </c>
    </row>
    <row r="70" spans="1:54" x14ac:dyDescent="0.2">
      <c r="E70" s="513"/>
      <c r="F70" s="514"/>
      <c r="G70" s="436"/>
      <c r="H70">
        <v>54</v>
      </c>
      <c r="I70" s="147">
        <f t="shared" si="11"/>
        <v>0</v>
      </c>
      <c r="K70" s="147">
        <f t="shared" si="1"/>
        <v>0</v>
      </c>
      <c r="L70" s="135">
        <f t="shared" si="6"/>
        <v>0</v>
      </c>
      <c r="M70" s="135">
        <f t="shared" si="3"/>
        <v>0</v>
      </c>
      <c r="N70" s="133">
        <f t="shared" si="4"/>
        <v>0</v>
      </c>
      <c r="O70" t="s">
        <v>49</v>
      </c>
      <c r="Q70" s="121"/>
      <c r="R70" s="515"/>
      <c r="S70" s="514"/>
      <c r="T70" s="436"/>
      <c r="U70">
        <v>42</v>
      </c>
      <c r="V70" s="147">
        <f t="shared" si="7"/>
        <v>0</v>
      </c>
      <c r="X70" s="134">
        <f t="shared" si="22"/>
        <v>0</v>
      </c>
      <c r="Y70" s="132">
        <f t="shared" si="8"/>
        <v>0</v>
      </c>
      <c r="Z70" s="132">
        <f t="shared" si="9"/>
        <v>0</v>
      </c>
      <c r="AA70" s="133">
        <f t="shared" si="10"/>
        <v>0</v>
      </c>
      <c r="AB70" t="s">
        <v>49</v>
      </c>
      <c r="AD70" s="121"/>
      <c r="AE70" s="515"/>
      <c r="AF70" s="514"/>
      <c r="AG70" s="460"/>
      <c r="AH70">
        <v>30</v>
      </c>
      <c r="AI70" s="147">
        <f t="shared" si="12"/>
        <v>0</v>
      </c>
      <c r="AK70" s="134">
        <f t="shared" si="13"/>
        <v>0</v>
      </c>
      <c r="AL70" s="132">
        <f t="shared" si="14"/>
        <v>0</v>
      </c>
      <c r="AM70" s="132">
        <f t="shared" si="15"/>
        <v>0</v>
      </c>
      <c r="AN70" s="133">
        <f t="shared" si="16"/>
        <v>0</v>
      </c>
      <c r="AO70" t="s">
        <v>49</v>
      </c>
      <c r="AR70" s="515"/>
      <c r="AS70" s="514"/>
      <c r="AT70" s="460"/>
      <c r="AU70">
        <v>18</v>
      </c>
      <c r="AV70" s="147">
        <f t="shared" si="17"/>
        <v>0</v>
      </c>
      <c r="AX70" s="134">
        <f t="shared" si="18"/>
        <v>0</v>
      </c>
      <c r="AY70" s="132">
        <f t="shared" si="19"/>
        <v>0</v>
      </c>
      <c r="AZ70" s="132">
        <f t="shared" si="20"/>
        <v>0</v>
      </c>
      <c r="BA70" s="133">
        <f t="shared" si="21"/>
        <v>0</v>
      </c>
      <c r="BB70" t="s">
        <v>49</v>
      </c>
    </row>
    <row r="71" spans="1:54" ht="21" x14ac:dyDescent="0.25">
      <c r="A71" s="136">
        <f>A59+1</f>
        <v>2029</v>
      </c>
      <c r="E71" s="513"/>
      <c r="F71" s="514"/>
      <c r="G71" s="436"/>
      <c r="H71">
        <v>55</v>
      </c>
      <c r="I71" s="147">
        <f t="shared" si="11"/>
        <v>0</v>
      </c>
      <c r="K71" s="147">
        <f t="shared" si="1"/>
        <v>0</v>
      </c>
      <c r="L71" s="135">
        <f t="shared" si="6"/>
        <v>0</v>
      </c>
      <c r="M71" s="135">
        <f t="shared" si="3"/>
        <v>0</v>
      </c>
      <c r="N71" s="133">
        <f t="shared" si="4"/>
        <v>0</v>
      </c>
      <c r="O71" t="s">
        <v>51</v>
      </c>
      <c r="Q71" s="121"/>
      <c r="R71" s="515"/>
      <c r="S71" s="514"/>
      <c r="T71" s="436"/>
      <c r="U71">
        <v>43</v>
      </c>
      <c r="V71" s="147">
        <f t="shared" si="7"/>
        <v>0</v>
      </c>
      <c r="X71" s="134">
        <f t="shared" si="22"/>
        <v>0</v>
      </c>
      <c r="Y71" s="132">
        <f t="shared" si="8"/>
        <v>0</v>
      </c>
      <c r="Z71" s="132">
        <f t="shared" si="9"/>
        <v>0</v>
      </c>
      <c r="AA71" s="133">
        <f t="shared" si="10"/>
        <v>0</v>
      </c>
      <c r="AB71" t="s">
        <v>51</v>
      </c>
      <c r="AD71" s="121"/>
      <c r="AE71" s="515"/>
      <c r="AF71" s="514"/>
      <c r="AG71" s="436"/>
      <c r="AH71">
        <v>31</v>
      </c>
      <c r="AI71" s="147">
        <f t="shared" si="12"/>
        <v>0</v>
      </c>
      <c r="AK71" s="134">
        <f t="shared" si="13"/>
        <v>0</v>
      </c>
      <c r="AL71" s="132">
        <f t="shared" si="14"/>
        <v>0</v>
      </c>
      <c r="AM71" s="132">
        <f t="shared" si="15"/>
        <v>0</v>
      </c>
      <c r="AN71" s="133">
        <f t="shared" si="16"/>
        <v>0</v>
      </c>
      <c r="AO71" t="s">
        <v>51</v>
      </c>
      <c r="AR71" s="515"/>
      <c r="AS71" s="514"/>
      <c r="AT71" s="436"/>
      <c r="AU71">
        <v>19</v>
      </c>
      <c r="AV71" s="147">
        <f t="shared" si="17"/>
        <v>0</v>
      </c>
      <c r="AX71" s="134">
        <f t="shared" si="18"/>
        <v>0</v>
      </c>
      <c r="AY71" s="132">
        <f t="shared" si="19"/>
        <v>0</v>
      </c>
      <c r="AZ71" s="132">
        <f t="shared" si="20"/>
        <v>0</v>
      </c>
      <c r="BA71" s="133">
        <f t="shared" si="21"/>
        <v>0</v>
      </c>
      <c r="BB71" t="s">
        <v>51</v>
      </c>
    </row>
    <row r="72" spans="1:54" x14ac:dyDescent="0.2">
      <c r="A72" s="74" t="s">
        <v>53</v>
      </c>
      <c r="B72" s="457">
        <f>F76+S76+AF76+AS76</f>
        <v>0</v>
      </c>
      <c r="E72" s="513"/>
      <c r="F72" s="514"/>
      <c r="G72" s="436"/>
      <c r="H72">
        <v>56</v>
      </c>
      <c r="I72" s="147">
        <f t="shared" si="11"/>
        <v>0</v>
      </c>
      <c r="K72" s="147">
        <f t="shared" si="1"/>
        <v>0</v>
      </c>
      <c r="L72" s="135">
        <f t="shared" si="6"/>
        <v>0</v>
      </c>
      <c r="M72" s="135">
        <f t="shared" si="3"/>
        <v>0</v>
      </c>
      <c r="N72" s="133">
        <f t="shared" si="4"/>
        <v>0</v>
      </c>
      <c r="O72" t="s">
        <v>52</v>
      </c>
      <c r="Q72" s="121"/>
      <c r="R72" s="515"/>
      <c r="S72" s="514"/>
      <c r="T72" s="436"/>
      <c r="U72">
        <v>44</v>
      </c>
      <c r="V72" s="147">
        <f t="shared" si="7"/>
        <v>0</v>
      </c>
      <c r="X72" s="134">
        <f t="shared" si="22"/>
        <v>0</v>
      </c>
      <c r="Y72" s="132">
        <f t="shared" si="8"/>
        <v>0</v>
      </c>
      <c r="Z72" s="132">
        <f t="shared" si="9"/>
        <v>0</v>
      </c>
      <c r="AA72" s="133">
        <f t="shared" si="10"/>
        <v>0</v>
      </c>
      <c r="AB72" t="s">
        <v>52</v>
      </c>
      <c r="AD72" s="121"/>
      <c r="AE72" s="515"/>
      <c r="AF72" s="514"/>
      <c r="AG72" s="436"/>
      <c r="AH72">
        <v>32</v>
      </c>
      <c r="AI72" s="147">
        <f t="shared" si="12"/>
        <v>0</v>
      </c>
      <c r="AK72" s="134">
        <f t="shared" si="13"/>
        <v>0</v>
      </c>
      <c r="AL72" s="132">
        <f t="shared" si="14"/>
        <v>0</v>
      </c>
      <c r="AM72" s="132">
        <f t="shared" si="15"/>
        <v>0</v>
      </c>
      <c r="AN72" s="133">
        <f t="shared" si="16"/>
        <v>0</v>
      </c>
      <c r="AO72" t="s">
        <v>52</v>
      </c>
      <c r="AR72" s="515"/>
      <c r="AS72" s="514"/>
      <c r="AT72" s="436"/>
      <c r="AU72">
        <v>20</v>
      </c>
      <c r="AV72" s="147">
        <f t="shared" si="17"/>
        <v>0</v>
      </c>
      <c r="AX72" s="134">
        <f t="shared" si="18"/>
        <v>0</v>
      </c>
      <c r="AY72" s="132">
        <f t="shared" si="19"/>
        <v>0</v>
      </c>
      <c r="AZ72" s="132">
        <f t="shared" si="20"/>
        <v>0</v>
      </c>
      <c r="BA72" s="133">
        <f t="shared" si="21"/>
        <v>0</v>
      </c>
      <c r="BB72" t="s">
        <v>52</v>
      </c>
    </row>
    <row r="73" spans="1:54" x14ac:dyDescent="0.2">
      <c r="A73" s="74" t="s">
        <v>55</v>
      </c>
      <c r="B73" s="457">
        <f>D74+Q74+AD74+AQ74</f>
        <v>0</v>
      </c>
      <c r="E73" s="513"/>
      <c r="F73" s="514"/>
      <c r="G73" s="436"/>
      <c r="H73">
        <v>57</v>
      </c>
      <c r="I73" s="147">
        <f t="shared" si="11"/>
        <v>0</v>
      </c>
      <c r="K73" s="147">
        <f t="shared" si="1"/>
        <v>0</v>
      </c>
      <c r="L73" s="135">
        <f t="shared" si="6"/>
        <v>0</v>
      </c>
      <c r="M73" s="135">
        <f t="shared" si="3"/>
        <v>0</v>
      </c>
      <c r="N73" s="133">
        <f t="shared" si="4"/>
        <v>0</v>
      </c>
      <c r="O73" t="s">
        <v>54</v>
      </c>
      <c r="Q73" s="121"/>
      <c r="R73" s="515"/>
      <c r="S73" s="514"/>
      <c r="T73" s="436"/>
      <c r="U73">
        <v>45</v>
      </c>
      <c r="V73" s="147">
        <f t="shared" si="7"/>
        <v>0</v>
      </c>
      <c r="X73" s="134">
        <f t="shared" si="22"/>
        <v>0</v>
      </c>
      <c r="Y73" s="132">
        <f t="shared" si="8"/>
        <v>0</v>
      </c>
      <c r="Z73" s="132">
        <f t="shared" si="9"/>
        <v>0</v>
      </c>
      <c r="AA73" s="133">
        <f t="shared" si="10"/>
        <v>0</v>
      </c>
      <c r="AB73" t="s">
        <v>54</v>
      </c>
      <c r="AD73" s="121"/>
      <c r="AE73" s="515"/>
      <c r="AF73" s="514"/>
      <c r="AG73" s="436"/>
      <c r="AH73">
        <v>33</v>
      </c>
      <c r="AI73" s="147">
        <f t="shared" si="12"/>
        <v>0</v>
      </c>
      <c r="AK73" s="134">
        <f t="shared" si="13"/>
        <v>0</v>
      </c>
      <c r="AL73" s="132">
        <f t="shared" si="14"/>
        <v>0</v>
      </c>
      <c r="AM73" s="132">
        <f t="shared" si="15"/>
        <v>0</v>
      </c>
      <c r="AN73" s="133">
        <f t="shared" si="16"/>
        <v>0</v>
      </c>
      <c r="AO73" t="s">
        <v>54</v>
      </c>
      <c r="AR73" s="515"/>
      <c r="AS73" s="514"/>
      <c r="AT73" s="436"/>
      <c r="AU73">
        <v>21</v>
      </c>
      <c r="AV73" s="147">
        <f t="shared" si="17"/>
        <v>0</v>
      </c>
      <c r="AX73" s="134">
        <f t="shared" si="18"/>
        <v>0</v>
      </c>
      <c r="AY73" s="132">
        <f t="shared" si="19"/>
        <v>0</v>
      </c>
      <c r="AZ73" s="132">
        <f t="shared" si="20"/>
        <v>0</v>
      </c>
      <c r="BA73" s="133">
        <f t="shared" si="21"/>
        <v>0</v>
      </c>
      <c r="BB73" t="s">
        <v>54</v>
      </c>
    </row>
    <row r="74" spans="1:54" ht="16" thickBot="1" x14ac:dyDescent="0.25">
      <c r="A74" s="74" t="s">
        <v>275</v>
      </c>
      <c r="B74" s="457">
        <f>G76+T76+AG76+AT76</f>
        <v>0</v>
      </c>
      <c r="C74" s="69" t="s">
        <v>55</v>
      </c>
      <c r="D74" s="138">
        <f>SUM(I65:I76)</f>
        <v>0</v>
      </c>
      <c r="E74" s="513"/>
      <c r="F74" s="514"/>
      <c r="G74" s="436"/>
      <c r="H74">
        <v>58</v>
      </c>
      <c r="I74" s="147">
        <f t="shared" si="11"/>
        <v>0</v>
      </c>
      <c r="K74" s="147">
        <f t="shared" si="1"/>
        <v>0</v>
      </c>
      <c r="L74" s="135">
        <f t="shared" si="6"/>
        <v>0</v>
      </c>
      <c r="M74" s="135">
        <f t="shared" si="3"/>
        <v>0</v>
      </c>
      <c r="N74" s="133">
        <f t="shared" si="4"/>
        <v>0</v>
      </c>
      <c r="O74" t="s">
        <v>56</v>
      </c>
      <c r="P74" s="69" t="s">
        <v>55</v>
      </c>
      <c r="Q74" s="138">
        <f>SUM(V65:V76)</f>
        <v>0</v>
      </c>
      <c r="R74" s="515"/>
      <c r="S74" s="514"/>
      <c r="T74" s="436"/>
      <c r="U74">
        <v>46</v>
      </c>
      <c r="V74" s="147">
        <f t="shared" si="7"/>
        <v>0</v>
      </c>
      <c r="X74" s="134">
        <f t="shared" si="22"/>
        <v>0</v>
      </c>
      <c r="Y74" s="132">
        <f t="shared" si="8"/>
        <v>0</v>
      </c>
      <c r="Z74" s="132">
        <f t="shared" si="9"/>
        <v>0</v>
      </c>
      <c r="AA74" s="133">
        <f t="shared" si="10"/>
        <v>0</v>
      </c>
      <c r="AB74" t="s">
        <v>56</v>
      </c>
      <c r="AC74" s="69" t="s">
        <v>55</v>
      </c>
      <c r="AD74" s="138">
        <f>SUM(AI65:AI76)</f>
        <v>0</v>
      </c>
      <c r="AE74" s="515"/>
      <c r="AF74" s="514"/>
      <c r="AG74" s="436"/>
      <c r="AH74">
        <v>34</v>
      </c>
      <c r="AI74" s="147">
        <f t="shared" si="12"/>
        <v>0</v>
      </c>
      <c r="AK74" s="134">
        <f t="shared" si="13"/>
        <v>0</v>
      </c>
      <c r="AL74" s="132">
        <f t="shared" si="14"/>
        <v>0</v>
      </c>
      <c r="AM74" s="132">
        <f t="shared" si="15"/>
        <v>0</v>
      </c>
      <c r="AN74" s="133">
        <f t="shared" si="16"/>
        <v>0</v>
      </c>
      <c r="AO74" t="s">
        <v>56</v>
      </c>
      <c r="AP74" s="69" t="s">
        <v>55</v>
      </c>
      <c r="AQ74" s="138">
        <f>SUM(AV65:AV76)</f>
        <v>0</v>
      </c>
      <c r="AR74" s="515"/>
      <c r="AS74" s="514"/>
      <c r="AT74" s="436"/>
      <c r="AU74">
        <v>22</v>
      </c>
      <c r="AV74" s="147">
        <f t="shared" si="17"/>
        <v>0</v>
      </c>
      <c r="AX74" s="134">
        <f t="shared" si="18"/>
        <v>0</v>
      </c>
      <c r="AY74" s="132">
        <f t="shared" si="19"/>
        <v>0</v>
      </c>
      <c r="AZ74" s="132">
        <f t="shared" si="20"/>
        <v>0</v>
      </c>
      <c r="BA74" s="133">
        <f t="shared" si="21"/>
        <v>0</v>
      </c>
      <c r="BB74" t="s">
        <v>56</v>
      </c>
    </row>
    <row r="75" spans="1:54" x14ac:dyDescent="0.2">
      <c r="A75" s="74" t="s">
        <v>57</v>
      </c>
      <c r="B75" s="457">
        <f>D75+Q75+AD75+AQ75</f>
        <v>0</v>
      </c>
      <c r="C75" s="69" t="s">
        <v>57</v>
      </c>
      <c r="D75" s="138">
        <f>SUM(L65:L76)</f>
        <v>0</v>
      </c>
      <c r="E75" s="513"/>
      <c r="F75" s="514"/>
      <c r="G75" s="455" t="s">
        <v>273</v>
      </c>
      <c r="H75">
        <v>59</v>
      </c>
      <c r="I75" s="147">
        <f t="shared" si="11"/>
        <v>0</v>
      </c>
      <c r="K75" s="147">
        <f t="shared" si="1"/>
        <v>0</v>
      </c>
      <c r="L75" s="135">
        <f t="shared" si="6"/>
        <v>0</v>
      </c>
      <c r="M75" s="135">
        <f t="shared" si="3"/>
        <v>0</v>
      </c>
      <c r="N75" s="133">
        <f t="shared" si="4"/>
        <v>0</v>
      </c>
      <c r="O75" t="s">
        <v>58</v>
      </c>
      <c r="P75" s="69" t="s">
        <v>57</v>
      </c>
      <c r="Q75" s="138">
        <f>SUM(Y65:Y76)</f>
        <v>0</v>
      </c>
      <c r="R75" s="515"/>
      <c r="S75" s="514"/>
      <c r="T75" s="455" t="s">
        <v>273</v>
      </c>
      <c r="U75">
        <v>47</v>
      </c>
      <c r="V75" s="147">
        <f t="shared" si="7"/>
        <v>0</v>
      </c>
      <c r="X75" s="134">
        <f t="shared" si="22"/>
        <v>0</v>
      </c>
      <c r="Y75" s="132">
        <f t="shared" si="8"/>
        <v>0</v>
      </c>
      <c r="Z75" s="132">
        <f t="shared" si="9"/>
        <v>0</v>
      </c>
      <c r="AA75" s="133">
        <f t="shared" si="10"/>
        <v>0</v>
      </c>
      <c r="AB75" t="s">
        <v>58</v>
      </c>
      <c r="AC75" s="69" t="s">
        <v>57</v>
      </c>
      <c r="AD75" s="138">
        <f>SUM(AL65:AL76)</f>
        <v>0</v>
      </c>
      <c r="AE75" s="515"/>
      <c r="AF75" s="514"/>
      <c r="AG75" s="455" t="s">
        <v>273</v>
      </c>
      <c r="AH75">
        <v>35</v>
      </c>
      <c r="AI75" s="147">
        <f t="shared" si="12"/>
        <v>0</v>
      </c>
      <c r="AK75" s="134">
        <f t="shared" si="13"/>
        <v>0</v>
      </c>
      <c r="AL75" s="132">
        <f t="shared" si="14"/>
        <v>0</v>
      </c>
      <c r="AM75" s="132">
        <f t="shared" si="15"/>
        <v>0</v>
      </c>
      <c r="AN75" s="133">
        <f t="shared" si="16"/>
        <v>0</v>
      </c>
      <c r="AO75" t="s">
        <v>58</v>
      </c>
      <c r="AP75" s="69" t="s">
        <v>57</v>
      </c>
      <c r="AQ75" s="138">
        <f>SUM(AY65:AY76)</f>
        <v>0</v>
      </c>
      <c r="AR75" s="515"/>
      <c r="AS75" s="514"/>
      <c r="AT75" s="455" t="s">
        <v>273</v>
      </c>
      <c r="AU75">
        <v>23</v>
      </c>
      <c r="AV75" s="147">
        <f t="shared" si="17"/>
        <v>0</v>
      </c>
      <c r="AX75" s="134">
        <f t="shared" si="18"/>
        <v>0</v>
      </c>
      <c r="AY75" s="132">
        <f t="shared" si="19"/>
        <v>0</v>
      </c>
      <c r="AZ75" s="132">
        <f t="shared" si="20"/>
        <v>0</v>
      </c>
      <c r="BA75" s="133">
        <f t="shared" si="21"/>
        <v>0</v>
      </c>
      <c r="BB75" t="s">
        <v>58</v>
      </c>
    </row>
    <row r="76" spans="1:54" ht="16" thickBot="1" x14ac:dyDescent="0.25">
      <c r="A76" s="139" t="s">
        <v>59</v>
      </c>
      <c r="B76" s="458">
        <f>D76+Q76+AD76+AQ76</f>
        <v>0</v>
      </c>
      <c r="C76" s="140" t="s">
        <v>59</v>
      </c>
      <c r="D76" s="141">
        <f>SUM(K65:K76)</f>
        <v>0</v>
      </c>
      <c r="E76" s="148" t="s">
        <v>53</v>
      </c>
      <c r="F76" s="143">
        <f>M76</f>
        <v>0</v>
      </c>
      <c r="G76" s="469">
        <v>0</v>
      </c>
      <c r="H76" s="92">
        <v>60</v>
      </c>
      <c r="I76" s="147">
        <f t="shared" si="11"/>
        <v>0</v>
      </c>
      <c r="J76" s="92"/>
      <c r="K76" s="150">
        <f t="shared" si="1"/>
        <v>0</v>
      </c>
      <c r="L76" s="149">
        <f t="shared" si="6"/>
        <v>0</v>
      </c>
      <c r="M76" s="144">
        <f>M75-L76-G76</f>
        <v>0</v>
      </c>
      <c r="N76" s="146">
        <f t="shared" si="4"/>
        <v>0</v>
      </c>
      <c r="O76" s="92" t="s">
        <v>60</v>
      </c>
      <c r="P76" s="69" t="s">
        <v>59</v>
      </c>
      <c r="Q76" s="151">
        <f>SUM(X65:X76)</f>
        <v>0</v>
      </c>
      <c r="R76" s="148" t="s">
        <v>53</v>
      </c>
      <c r="S76" s="143">
        <f>Z76</f>
        <v>0</v>
      </c>
      <c r="T76" s="469">
        <v>0</v>
      </c>
      <c r="U76" s="92">
        <v>48</v>
      </c>
      <c r="V76" s="150">
        <f t="shared" si="7"/>
        <v>0</v>
      </c>
      <c r="W76" s="92"/>
      <c r="X76" s="145">
        <f t="shared" si="22"/>
        <v>0</v>
      </c>
      <c r="Y76" s="144">
        <f t="shared" si="8"/>
        <v>0</v>
      </c>
      <c r="Z76" s="144">
        <f>Z75-Y76-T76</f>
        <v>0</v>
      </c>
      <c r="AA76" s="156">
        <f t="shared" si="10"/>
        <v>0</v>
      </c>
      <c r="AB76" s="157" t="s">
        <v>60</v>
      </c>
      <c r="AC76" s="158" t="s">
        <v>59</v>
      </c>
      <c r="AD76" s="159">
        <f>SUM(AK65:AK76)</f>
        <v>0</v>
      </c>
      <c r="AE76" s="160" t="s">
        <v>53</v>
      </c>
      <c r="AF76" s="161">
        <f>AM76</f>
        <v>0</v>
      </c>
      <c r="AG76" s="469">
        <v>0</v>
      </c>
      <c r="AH76" s="157">
        <v>36</v>
      </c>
      <c r="AI76" s="150">
        <f t="shared" si="12"/>
        <v>0</v>
      </c>
      <c r="AJ76" s="157"/>
      <c r="AK76" s="145">
        <f t="shared" si="13"/>
        <v>0</v>
      </c>
      <c r="AL76" s="144">
        <f t="shared" si="14"/>
        <v>0</v>
      </c>
      <c r="AM76" s="144">
        <f>AM75-AL76-AG76</f>
        <v>0</v>
      </c>
      <c r="AN76" s="146">
        <f t="shared" si="16"/>
        <v>0</v>
      </c>
      <c r="AO76" s="157" t="s">
        <v>60</v>
      </c>
      <c r="AP76" s="158" t="s">
        <v>59</v>
      </c>
      <c r="AQ76" s="159">
        <f>SUM(AX65:AX76)</f>
        <v>0</v>
      </c>
      <c r="AR76" s="160" t="s">
        <v>53</v>
      </c>
      <c r="AS76" s="161">
        <f>AZ76</f>
        <v>0</v>
      </c>
      <c r="AT76" s="469">
        <v>0</v>
      </c>
      <c r="AU76" s="157">
        <v>24</v>
      </c>
      <c r="AV76" s="150">
        <f t="shared" si="17"/>
        <v>0</v>
      </c>
      <c r="AW76" s="92"/>
      <c r="AX76" s="145">
        <f t="shared" si="18"/>
        <v>0</v>
      </c>
      <c r="AY76" s="144">
        <f t="shared" si="19"/>
        <v>0</v>
      </c>
      <c r="AZ76" s="144">
        <f>AZ75-AY76-AT76</f>
        <v>0</v>
      </c>
      <c r="BA76" s="146">
        <f t="shared" si="21"/>
        <v>0</v>
      </c>
      <c r="BB76" s="92" t="s">
        <v>60</v>
      </c>
    </row>
    <row r="77" spans="1:54" x14ac:dyDescent="0.2">
      <c r="E77" s="513">
        <f>E65+1</f>
        <v>2030</v>
      </c>
      <c r="F77" s="514"/>
      <c r="G77" s="436"/>
      <c r="H77">
        <v>61</v>
      </c>
      <c r="I77" s="468">
        <f>PMT($D$19,$D$22-H76,-M76)</f>
        <v>0</v>
      </c>
      <c r="K77" s="147">
        <f t="shared" si="1"/>
        <v>0</v>
      </c>
      <c r="L77" s="135">
        <f t="shared" si="6"/>
        <v>0</v>
      </c>
      <c r="M77" s="135">
        <f t="shared" si="3"/>
        <v>0</v>
      </c>
      <c r="N77" s="133">
        <f t="shared" si="4"/>
        <v>0</v>
      </c>
      <c r="O77" t="s">
        <v>39</v>
      </c>
      <c r="Q77" s="121"/>
      <c r="R77" s="515">
        <f>R65+1</f>
        <v>2030</v>
      </c>
      <c r="S77" s="514"/>
      <c r="T77" s="436"/>
      <c r="U77">
        <v>49</v>
      </c>
      <c r="V77" s="463">
        <f t="shared" si="7"/>
        <v>0</v>
      </c>
      <c r="X77" s="134">
        <f t="shared" si="22"/>
        <v>0</v>
      </c>
      <c r="Y77" s="132">
        <f t="shared" si="8"/>
        <v>0</v>
      </c>
      <c r="Z77" s="132">
        <f t="shared" si="9"/>
        <v>0</v>
      </c>
      <c r="AA77" s="133">
        <f t="shared" si="10"/>
        <v>0</v>
      </c>
      <c r="AB77" t="s">
        <v>39</v>
      </c>
      <c r="AD77" s="121"/>
      <c r="AE77" s="515">
        <f>AE65+1</f>
        <v>2030</v>
      </c>
      <c r="AF77" s="514"/>
      <c r="AG77" s="436"/>
      <c r="AH77">
        <v>37</v>
      </c>
      <c r="AI77" s="463">
        <f t="shared" si="12"/>
        <v>0</v>
      </c>
      <c r="AK77" s="134">
        <f t="shared" si="13"/>
        <v>0</v>
      </c>
      <c r="AL77" s="132">
        <f t="shared" si="14"/>
        <v>0</v>
      </c>
      <c r="AM77" s="132">
        <f t="shared" si="15"/>
        <v>0</v>
      </c>
      <c r="AN77" s="133">
        <f t="shared" si="16"/>
        <v>0</v>
      </c>
      <c r="AO77" t="s">
        <v>39</v>
      </c>
      <c r="AQ77" s="121"/>
      <c r="AR77" s="515">
        <f>AR65+1</f>
        <v>2030</v>
      </c>
      <c r="AS77" s="514"/>
      <c r="AT77" s="436"/>
      <c r="AU77">
        <v>25</v>
      </c>
      <c r="AV77" s="463">
        <f t="shared" si="17"/>
        <v>0</v>
      </c>
      <c r="AX77" s="134">
        <f t="shared" si="18"/>
        <v>0</v>
      </c>
      <c r="AY77" s="132">
        <f t="shared" si="19"/>
        <v>0</v>
      </c>
      <c r="AZ77" s="132">
        <f t="shared" si="20"/>
        <v>0</v>
      </c>
      <c r="BA77" s="133">
        <f t="shared" si="21"/>
        <v>0</v>
      </c>
      <c r="BB77" t="s">
        <v>39</v>
      </c>
    </row>
    <row r="78" spans="1:54" x14ac:dyDescent="0.2">
      <c r="E78" s="513"/>
      <c r="F78" s="514"/>
      <c r="G78" s="436"/>
      <c r="H78">
        <v>62</v>
      </c>
      <c r="I78" s="147">
        <f t="shared" si="11"/>
        <v>0</v>
      </c>
      <c r="K78" s="147">
        <f t="shared" si="1"/>
        <v>0</v>
      </c>
      <c r="L78" s="135">
        <f t="shared" si="6"/>
        <v>0</v>
      </c>
      <c r="M78" s="135">
        <f t="shared" si="3"/>
        <v>0</v>
      </c>
      <c r="N78" s="133">
        <f t="shared" si="4"/>
        <v>0</v>
      </c>
      <c r="O78" t="s">
        <v>41</v>
      </c>
      <c r="Q78" s="121"/>
      <c r="R78" s="515"/>
      <c r="S78" s="514"/>
      <c r="T78" s="436"/>
      <c r="U78">
        <v>50</v>
      </c>
      <c r="V78" s="147">
        <f t="shared" si="7"/>
        <v>0</v>
      </c>
      <c r="X78" s="134">
        <f t="shared" si="22"/>
        <v>0</v>
      </c>
      <c r="Y78" s="132">
        <f t="shared" si="8"/>
        <v>0</v>
      </c>
      <c r="Z78" s="132">
        <f t="shared" si="9"/>
        <v>0</v>
      </c>
      <c r="AA78" s="133">
        <f t="shared" si="10"/>
        <v>0</v>
      </c>
      <c r="AB78" t="s">
        <v>41</v>
      </c>
      <c r="AD78" s="121"/>
      <c r="AE78" s="515"/>
      <c r="AF78" s="514"/>
      <c r="AG78" s="436"/>
      <c r="AH78">
        <v>38</v>
      </c>
      <c r="AI78" s="147">
        <f t="shared" si="12"/>
        <v>0</v>
      </c>
      <c r="AK78" s="134">
        <f t="shared" si="13"/>
        <v>0</v>
      </c>
      <c r="AL78" s="132">
        <f t="shared" si="14"/>
        <v>0</v>
      </c>
      <c r="AM78" s="132">
        <f t="shared" si="15"/>
        <v>0</v>
      </c>
      <c r="AN78" s="133">
        <f t="shared" si="16"/>
        <v>0</v>
      </c>
      <c r="AO78" t="s">
        <v>41</v>
      </c>
      <c r="AQ78" s="121"/>
      <c r="AR78" s="515"/>
      <c r="AS78" s="514"/>
      <c r="AT78" s="436"/>
      <c r="AU78">
        <v>26</v>
      </c>
      <c r="AV78" s="147">
        <f t="shared" si="17"/>
        <v>0</v>
      </c>
      <c r="AX78" s="134">
        <f t="shared" si="18"/>
        <v>0</v>
      </c>
      <c r="AY78" s="132">
        <f t="shared" si="19"/>
        <v>0</v>
      </c>
      <c r="AZ78" s="132">
        <f t="shared" si="20"/>
        <v>0</v>
      </c>
      <c r="BA78" s="133">
        <f t="shared" si="21"/>
        <v>0</v>
      </c>
      <c r="BB78" t="s">
        <v>41</v>
      </c>
    </row>
    <row r="79" spans="1:54" x14ac:dyDescent="0.2">
      <c r="E79" s="513"/>
      <c r="F79" s="514"/>
      <c r="G79" s="436"/>
      <c r="H79">
        <v>63</v>
      </c>
      <c r="I79" s="147">
        <f t="shared" si="11"/>
        <v>0</v>
      </c>
      <c r="K79" s="147">
        <f t="shared" si="1"/>
        <v>0</v>
      </c>
      <c r="L79" s="135">
        <f t="shared" si="6"/>
        <v>0</v>
      </c>
      <c r="M79" s="135">
        <f t="shared" si="3"/>
        <v>0</v>
      </c>
      <c r="N79" s="133">
        <f t="shared" si="4"/>
        <v>0</v>
      </c>
      <c r="O79" t="s">
        <v>43</v>
      </c>
      <c r="Q79" s="121"/>
      <c r="R79" s="515"/>
      <c r="S79" s="514"/>
      <c r="T79" s="436"/>
      <c r="U79">
        <v>51</v>
      </c>
      <c r="V79" s="147">
        <f t="shared" si="7"/>
        <v>0</v>
      </c>
      <c r="X79" s="134">
        <f t="shared" si="22"/>
        <v>0</v>
      </c>
      <c r="Y79" s="132">
        <f t="shared" si="8"/>
        <v>0</v>
      </c>
      <c r="Z79" s="132">
        <f t="shared" si="9"/>
        <v>0</v>
      </c>
      <c r="AA79" s="133">
        <f t="shared" si="10"/>
        <v>0</v>
      </c>
      <c r="AB79" t="s">
        <v>43</v>
      </c>
      <c r="AD79" s="121"/>
      <c r="AE79" s="515"/>
      <c r="AF79" s="514"/>
      <c r="AG79" s="436"/>
      <c r="AH79">
        <v>39</v>
      </c>
      <c r="AI79" s="147">
        <f t="shared" si="12"/>
        <v>0</v>
      </c>
      <c r="AK79" s="134">
        <f t="shared" si="13"/>
        <v>0</v>
      </c>
      <c r="AL79" s="132">
        <f t="shared" si="14"/>
        <v>0</v>
      </c>
      <c r="AM79" s="132">
        <f t="shared" si="15"/>
        <v>0</v>
      </c>
      <c r="AN79" s="133">
        <f t="shared" si="16"/>
        <v>0</v>
      </c>
      <c r="AO79" t="s">
        <v>43</v>
      </c>
      <c r="AQ79" s="121"/>
      <c r="AR79" s="515"/>
      <c r="AS79" s="514"/>
      <c r="AT79" s="436"/>
      <c r="AU79">
        <v>27</v>
      </c>
      <c r="AV79" s="147">
        <f t="shared" si="17"/>
        <v>0</v>
      </c>
      <c r="AX79" s="134">
        <f t="shared" si="18"/>
        <v>0</v>
      </c>
      <c r="AY79" s="132">
        <f t="shared" si="19"/>
        <v>0</v>
      </c>
      <c r="AZ79" s="132">
        <f t="shared" si="20"/>
        <v>0</v>
      </c>
      <c r="BA79" s="133">
        <f t="shared" si="21"/>
        <v>0</v>
      </c>
      <c r="BB79" t="s">
        <v>43</v>
      </c>
    </row>
    <row r="80" spans="1:54" x14ac:dyDescent="0.2">
      <c r="E80" s="513"/>
      <c r="F80" s="514"/>
      <c r="G80" s="436"/>
      <c r="H80">
        <v>64</v>
      </c>
      <c r="I80" s="147">
        <f t="shared" si="11"/>
        <v>0</v>
      </c>
      <c r="K80" s="147">
        <f t="shared" si="1"/>
        <v>0</v>
      </c>
      <c r="L80" s="135">
        <f t="shared" si="6"/>
        <v>0</v>
      </c>
      <c r="M80" s="135">
        <f t="shared" si="3"/>
        <v>0</v>
      </c>
      <c r="N80" s="133">
        <f t="shared" si="4"/>
        <v>0</v>
      </c>
      <c r="O80" t="s">
        <v>45</v>
      </c>
      <c r="Q80" s="121"/>
      <c r="R80" s="515"/>
      <c r="S80" s="514"/>
      <c r="T80" s="436"/>
      <c r="U80">
        <v>52</v>
      </c>
      <c r="V80" s="147">
        <f t="shared" si="7"/>
        <v>0</v>
      </c>
      <c r="X80" s="134">
        <f t="shared" si="22"/>
        <v>0</v>
      </c>
      <c r="Y80" s="132">
        <f t="shared" si="8"/>
        <v>0</v>
      </c>
      <c r="Z80" s="132">
        <f t="shared" si="9"/>
        <v>0</v>
      </c>
      <c r="AA80" s="133">
        <f t="shared" si="10"/>
        <v>0</v>
      </c>
      <c r="AB80" t="s">
        <v>45</v>
      </c>
      <c r="AD80" s="121"/>
      <c r="AE80" s="515"/>
      <c r="AF80" s="514"/>
      <c r="AG80" s="436"/>
      <c r="AH80">
        <v>40</v>
      </c>
      <c r="AI80" s="147">
        <f t="shared" si="12"/>
        <v>0</v>
      </c>
      <c r="AK80" s="134">
        <f t="shared" si="13"/>
        <v>0</v>
      </c>
      <c r="AL80" s="132">
        <f t="shared" si="14"/>
        <v>0</v>
      </c>
      <c r="AM80" s="132">
        <f t="shared" si="15"/>
        <v>0</v>
      </c>
      <c r="AN80" s="133">
        <f t="shared" si="16"/>
        <v>0</v>
      </c>
      <c r="AO80" t="s">
        <v>45</v>
      </c>
      <c r="AQ80" s="121"/>
      <c r="AR80" s="515"/>
      <c r="AS80" s="514"/>
      <c r="AT80" s="436"/>
      <c r="AU80">
        <v>28</v>
      </c>
      <c r="AV80" s="147">
        <f t="shared" si="17"/>
        <v>0</v>
      </c>
      <c r="AX80" s="134">
        <f t="shared" si="18"/>
        <v>0</v>
      </c>
      <c r="AY80" s="132">
        <f t="shared" si="19"/>
        <v>0</v>
      </c>
      <c r="AZ80" s="132">
        <f t="shared" si="20"/>
        <v>0</v>
      </c>
      <c r="BA80" s="133">
        <f t="shared" si="21"/>
        <v>0</v>
      </c>
      <c r="BB80" t="s">
        <v>45</v>
      </c>
    </row>
    <row r="81" spans="1:54" x14ac:dyDescent="0.2">
      <c r="E81" s="513"/>
      <c r="F81" s="514"/>
      <c r="G81" s="436"/>
      <c r="H81">
        <v>65</v>
      </c>
      <c r="I81" s="147">
        <f t="shared" si="11"/>
        <v>0</v>
      </c>
      <c r="K81" s="147">
        <f t="shared" ref="K81:K136" si="23">M80*$D$19</f>
        <v>0</v>
      </c>
      <c r="L81" s="135">
        <f t="shared" si="6"/>
        <v>0</v>
      </c>
      <c r="M81" s="135">
        <f t="shared" si="3"/>
        <v>0</v>
      </c>
      <c r="N81" s="133">
        <f t="shared" si="4"/>
        <v>0</v>
      </c>
      <c r="O81" t="s">
        <v>47</v>
      </c>
      <c r="Q81" s="121"/>
      <c r="R81" s="515"/>
      <c r="S81" s="514"/>
      <c r="T81" s="436"/>
      <c r="U81">
        <v>53</v>
      </c>
      <c r="V81" s="147">
        <f t="shared" si="7"/>
        <v>0</v>
      </c>
      <c r="X81" s="134">
        <f t="shared" si="22"/>
        <v>0</v>
      </c>
      <c r="Y81" s="132">
        <f t="shared" si="8"/>
        <v>0</v>
      </c>
      <c r="Z81" s="132">
        <f t="shared" si="9"/>
        <v>0</v>
      </c>
      <c r="AA81" s="133">
        <f t="shared" si="10"/>
        <v>0</v>
      </c>
      <c r="AB81" t="s">
        <v>47</v>
      </c>
      <c r="AD81" s="121"/>
      <c r="AE81" s="515"/>
      <c r="AF81" s="514"/>
      <c r="AG81" s="436"/>
      <c r="AH81">
        <v>41</v>
      </c>
      <c r="AI81" s="147">
        <f t="shared" si="12"/>
        <v>0</v>
      </c>
      <c r="AK81" s="134">
        <f t="shared" si="13"/>
        <v>0</v>
      </c>
      <c r="AL81" s="132">
        <f t="shared" si="14"/>
        <v>0</v>
      </c>
      <c r="AM81" s="132">
        <f t="shared" si="15"/>
        <v>0</v>
      </c>
      <c r="AN81" s="133">
        <f t="shared" si="16"/>
        <v>0</v>
      </c>
      <c r="AO81" t="s">
        <v>47</v>
      </c>
      <c r="AQ81" s="121"/>
      <c r="AR81" s="515"/>
      <c r="AS81" s="514"/>
      <c r="AT81" s="436"/>
      <c r="AU81">
        <v>29</v>
      </c>
      <c r="AV81" s="147">
        <f t="shared" si="17"/>
        <v>0</v>
      </c>
      <c r="AX81" s="134">
        <f t="shared" si="18"/>
        <v>0</v>
      </c>
      <c r="AY81" s="132">
        <f t="shared" si="19"/>
        <v>0</v>
      </c>
      <c r="AZ81" s="132">
        <f t="shared" si="20"/>
        <v>0</v>
      </c>
      <c r="BA81" s="133">
        <f t="shared" si="21"/>
        <v>0</v>
      </c>
      <c r="BB81" t="s">
        <v>47</v>
      </c>
    </row>
    <row r="82" spans="1:54" x14ac:dyDescent="0.2">
      <c r="E82" s="513"/>
      <c r="F82" s="514"/>
      <c r="G82" s="436"/>
      <c r="H82">
        <v>66</v>
      </c>
      <c r="I82" s="147">
        <f t="shared" si="11"/>
        <v>0</v>
      </c>
      <c r="K82" s="147">
        <f t="shared" si="23"/>
        <v>0</v>
      </c>
      <c r="L82" s="135">
        <f t="shared" si="6"/>
        <v>0</v>
      </c>
      <c r="M82" s="135">
        <f t="shared" ref="M82:M135" si="24">M81-L82</f>
        <v>0</v>
      </c>
      <c r="N82" s="133">
        <f t="shared" ref="N82:N136" si="25">-I82</f>
        <v>0</v>
      </c>
      <c r="O82" t="s">
        <v>49</v>
      </c>
      <c r="Q82" s="121"/>
      <c r="R82" s="515"/>
      <c r="S82" s="514"/>
      <c r="T82" s="436"/>
      <c r="U82">
        <v>54</v>
      </c>
      <c r="V82" s="147">
        <f t="shared" si="7"/>
        <v>0</v>
      </c>
      <c r="X82" s="134">
        <f t="shared" si="22"/>
        <v>0</v>
      </c>
      <c r="Y82" s="132">
        <f t="shared" si="8"/>
        <v>0</v>
      </c>
      <c r="Z82" s="132">
        <f t="shared" si="9"/>
        <v>0</v>
      </c>
      <c r="AA82" s="133">
        <f t="shared" si="10"/>
        <v>0</v>
      </c>
      <c r="AB82" t="s">
        <v>49</v>
      </c>
      <c r="AD82" s="121"/>
      <c r="AE82" s="515"/>
      <c r="AF82" s="514"/>
      <c r="AG82" s="436"/>
      <c r="AH82">
        <v>42</v>
      </c>
      <c r="AI82" s="147">
        <f t="shared" si="12"/>
        <v>0</v>
      </c>
      <c r="AK82" s="134">
        <f t="shared" si="13"/>
        <v>0</v>
      </c>
      <c r="AL82" s="132">
        <f t="shared" si="14"/>
        <v>0</v>
      </c>
      <c r="AM82" s="132">
        <f t="shared" si="15"/>
        <v>0</v>
      </c>
      <c r="AN82" s="133">
        <f t="shared" si="16"/>
        <v>0</v>
      </c>
      <c r="AO82" t="s">
        <v>49</v>
      </c>
      <c r="AQ82" s="121"/>
      <c r="AR82" s="515"/>
      <c r="AS82" s="514"/>
      <c r="AT82" s="460"/>
      <c r="AU82">
        <v>30</v>
      </c>
      <c r="AV82" s="147">
        <f t="shared" si="17"/>
        <v>0</v>
      </c>
      <c r="AX82" s="134">
        <f t="shared" si="18"/>
        <v>0</v>
      </c>
      <c r="AY82" s="132">
        <f t="shared" si="19"/>
        <v>0</v>
      </c>
      <c r="AZ82" s="132">
        <f t="shared" si="20"/>
        <v>0</v>
      </c>
      <c r="BA82" s="133">
        <f t="shared" si="21"/>
        <v>0</v>
      </c>
      <c r="BB82" t="s">
        <v>49</v>
      </c>
    </row>
    <row r="83" spans="1:54" ht="21" x14ac:dyDescent="0.25">
      <c r="A83" s="136">
        <f>A71+1</f>
        <v>2030</v>
      </c>
      <c r="E83" s="513"/>
      <c r="F83" s="514"/>
      <c r="G83" s="436"/>
      <c r="H83">
        <v>67</v>
      </c>
      <c r="I83" s="147">
        <f t="shared" si="11"/>
        <v>0</v>
      </c>
      <c r="K83" s="147">
        <f t="shared" si="23"/>
        <v>0</v>
      </c>
      <c r="L83" s="135">
        <f t="shared" si="6"/>
        <v>0</v>
      </c>
      <c r="M83" s="135">
        <f t="shared" si="24"/>
        <v>0</v>
      </c>
      <c r="N83" s="133">
        <f t="shared" si="25"/>
        <v>0</v>
      </c>
      <c r="O83" t="s">
        <v>51</v>
      </c>
      <c r="Q83" s="121"/>
      <c r="R83" s="515"/>
      <c r="S83" s="514"/>
      <c r="T83" s="436"/>
      <c r="U83">
        <v>55</v>
      </c>
      <c r="V83" s="147">
        <f t="shared" si="7"/>
        <v>0</v>
      </c>
      <c r="X83" s="134">
        <f t="shared" si="22"/>
        <v>0</v>
      </c>
      <c r="Y83" s="132">
        <f t="shared" si="8"/>
        <v>0</v>
      </c>
      <c r="Z83" s="132">
        <f t="shared" si="9"/>
        <v>0</v>
      </c>
      <c r="AA83" s="133">
        <f t="shared" si="10"/>
        <v>0</v>
      </c>
      <c r="AB83" t="s">
        <v>51</v>
      </c>
      <c r="AD83" s="121"/>
      <c r="AE83" s="515"/>
      <c r="AF83" s="514"/>
      <c r="AG83" s="436"/>
      <c r="AH83">
        <v>43</v>
      </c>
      <c r="AI83" s="147">
        <f t="shared" si="12"/>
        <v>0</v>
      </c>
      <c r="AK83" s="134">
        <f t="shared" si="13"/>
        <v>0</v>
      </c>
      <c r="AL83" s="132">
        <f t="shared" si="14"/>
        <v>0</v>
      </c>
      <c r="AM83" s="132">
        <f t="shared" si="15"/>
        <v>0</v>
      </c>
      <c r="AN83" s="133">
        <f t="shared" si="16"/>
        <v>0</v>
      </c>
      <c r="AO83" t="s">
        <v>51</v>
      </c>
      <c r="AQ83" s="121"/>
      <c r="AR83" s="515"/>
      <c r="AS83" s="514"/>
      <c r="AT83" s="436"/>
      <c r="AU83">
        <v>31</v>
      </c>
      <c r="AV83" s="147">
        <f t="shared" si="17"/>
        <v>0</v>
      </c>
      <c r="AX83" s="134">
        <f t="shared" si="18"/>
        <v>0</v>
      </c>
      <c r="AY83" s="132">
        <f t="shared" si="19"/>
        <v>0</v>
      </c>
      <c r="AZ83" s="132">
        <f t="shared" si="20"/>
        <v>0</v>
      </c>
      <c r="BA83" s="133">
        <f t="shared" si="21"/>
        <v>0</v>
      </c>
      <c r="BB83" t="s">
        <v>51</v>
      </c>
    </row>
    <row r="84" spans="1:54" x14ac:dyDescent="0.2">
      <c r="A84" s="74" t="s">
        <v>53</v>
      </c>
      <c r="B84" s="457">
        <f>F88+S88+AF88+AS88</f>
        <v>0</v>
      </c>
      <c r="E84" s="513"/>
      <c r="F84" s="514"/>
      <c r="G84" s="436"/>
      <c r="H84">
        <v>68</v>
      </c>
      <c r="I84" s="147">
        <f t="shared" si="11"/>
        <v>0</v>
      </c>
      <c r="K84" s="147">
        <f t="shared" si="23"/>
        <v>0</v>
      </c>
      <c r="L84" s="135">
        <f t="shared" si="6"/>
        <v>0</v>
      </c>
      <c r="M84" s="135">
        <f t="shared" si="24"/>
        <v>0</v>
      </c>
      <c r="N84" s="133">
        <f t="shared" si="25"/>
        <v>0</v>
      </c>
      <c r="O84" t="s">
        <v>52</v>
      </c>
      <c r="Q84" s="121"/>
      <c r="R84" s="515"/>
      <c r="S84" s="514"/>
      <c r="T84" s="436"/>
      <c r="U84">
        <v>56</v>
      </c>
      <c r="V84" s="147">
        <f t="shared" si="7"/>
        <v>0</v>
      </c>
      <c r="X84" s="134">
        <f t="shared" si="22"/>
        <v>0</v>
      </c>
      <c r="Y84" s="132">
        <f t="shared" si="8"/>
        <v>0</v>
      </c>
      <c r="Z84" s="132">
        <f t="shared" si="9"/>
        <v>0</v>
      </c>
      <c r="AA84" s="133">
        <f t="shared" si="10"/>
        <v>0</v>
      </c>
      <c r="AB84" t="s">
        <v>52</v>
      </c>
      <c r="AD84" s="121"/>
      <c r="AE84" s="515"/>
      <c r="AF84" s="514"/>
      <c r="AG84" s="436"/>
      <c r="AH84">
        <v>44</v>
      </c>
      <c r="AI84" s="147">
        <f t="shared" si="12"/>
        <v>0</v>
      </c>
      <c r="AK84" s="134">
        <f t="shared" si="13"/>
        <v>0</v>
      </c>
      <c r="AL84" s="132">
        <f t="shared" si="14"/>
        <v>0</v>
      </c>
      <c r="AM84" s="132">
        <f t="shared" si="15"/>
        <v>0</v>
      </c>
      <c r="AN84" s="133">
        <f t="shared" si="16"/>
        <v>0</v>
      </c>
      <c r="AO84" t="s">
        <v>52</v>
      </c>
      <c r="AQ84" s="121"/>
      <c r="AR84" s="515"/>
      <c r="AS84" s="514"/>
      <c r="AT84" s="436"/>
      <c r="AU84">
        <v>32</v>
      </c>
      <c r="AV84" s="147">
        <f t="shared" si="17"/>
        <v>0</v>
      </c>
      <c r="AX84" s="134">
        <f t="shared" si="18"/>
        <v>0</v>
      </c>
      <c r="AY84" s="132">
        <f t="shared" si="19"/>
        <v>0</v>
      </c>
      <c r="AZ84" s="132">
        <f t="shared" si="20"/>
        <v>0</v>
      </c>
      <c r="BA84" s="133">
        <f t="shared" si="21"/>
        <v>0</v>
      </c>
      <c r="BB84" t="s">
        <v>52</v>
      </c>
    </row>
    <row r="85" spans="1:54" x14ac:dyDescent="0.2">
      <c r="A85" s="74" t="s">
        <v>55</v>
      </c>
      <c r="B85" s="457">
        <f>D86+Q86+AD86+AQ86</f>
        <v>0</v>
      </c>
      <c r="E85" s="513"/>
      <c r="F85" s="514"/>
      <c r="G85" s="436"/>
      <c r="H85">
        <v>69</v>
      </c>
      <c r="I85" s="147">
        <f t="shared" si="11"/>
        <v>0</v>
      </c>
      <c r="K85" s="147">
        <f t="shared" si="23"/>
        <v>0</v>
      </c>
      <c r="L85" s="135">
        <f t="shared" si="6"/>
        <v>0</v>
      </c>
      <c r="M85" s="135">
        <f t="shared" si="24"/>
        <v>0</v>
      </c>
      <c r="N85" s="133">
        <f t="shared" si="25"/>
        <v>0</v>
      </c>
      <c r="O85" t="s">
        <v>54</v>
      </c>
      <c r="Q85" s="121"/>
      <c r="R85" s="515"/>
      <c r="S85" s="514"/>
      <c r="T85" s="436"/>
      <c r="U85">
        <v>57</v>
      </c>
      <c r="V85" s="147">
        <f t="shared" si="7"/>
        <v>0</v>
      </c>
      <c r="X85" s="134">
        <f t="shared" si="22"/>
        <v>0</v>
      </c>
      <c r="Y85" s="132">
        <f t="shared" si="8"/>
        <v>0</v>
      </c>
      <c r="Z85" s="132">
        <f t="shared" si="9"/>
        <v>0</v>
      </c>
      <c r="AA85" s="133">
        <f t="shared" si="10"/>
        <v>0</v>
      </c>
      <c r="AB85" t="s">
        <v>54</v>
      </c>
      <c r="AD85" s="121"/>
      <c r="AE85" s="515"/>
      <c r="AF85" s="514"/>
      <c r="AG85" s="436"/>
      <c r="AH85">
        <v>45</v>
      </c>
      <c r="AI85" s="147">
        <f t="shared" si="12"/>
        <v>0</v>
      </c>
      <c r="AK85" s="134">
        <f t="shared" si="13"/>
        <v>0</v>
      </c>
      <c r="AL85" s="132">
        <f t="shared" si="14"/>
        <v>0</v>
      </c>
      <c r="AM85" s="132">
        <f t="shared" si="15"/>
        <v>0</v>
      </c>
      <c r="AN85" s="133">
        <f t="shared" si="16"/>
        <v>0</v>
      </c>
      <c r="AO85" t="s">
        <v>54</v>
      </c>
      <c r="AQ85" s="121"/>
      <c r="AR85" s="515"/>
      <c r="AS85" s="514"/>
      <c r="AT85" s="436"/>
      <c r="AU85">
        <v>33</v>
      </c>
      <c r="AV85" s="147">
        <f t="shared" si="17"/>
        <v>0</v>
      </c>
      <c r="AX85" s="134">
        <f t="shared" si="18"/>
        <v>0</v>
      </c>
      <c r="AY85" s="132">
        <f t="shared" si="19"/>
        <v>0</v>
      </c>
      <c r="AZ85" s="132">
        <f t="shared" si="20"/>
        <v>0</v>
      </c>
      <c r="BA85" s="133">
        <f t="shared" si="21"/>
        <v>0</v>
      </c>
      <c r="BB85" t="s">
        <v>54</v>
      </c>
    </row>
    <row r="86" spans="1:54" ht="16" thickBot="1" x14ac:dyDescent="0.25">
      <c r="A86" s="74" t="s">
        <v>275</v>
      </c>
      <c r="B86" s="457">
        <f>G88+T88+AG88+AT88</f>
        <v>0</v>
      </c>
      <c r="C86" s="69" t="s">
        <v>55</v>
      </c>
      <c r="D86" s="138">
        <f>SUM(I77:I88)</f>
        <v>0</v>
      </c>
      <c r="E86" s="513"/>
      <c r="F86" s="514"/>
      <c r="G86" s="436"/>
      <c r="H86">
        <v>70</v>
      </c>
      <c r="I86" s="147">
        <f t="shared" si="11"/>
        <v>0</v>
      </c>
      <c r="K86" s="147">
        <f t="shared" si="23"/>
        <v>0</v>
      </c>
      <c r="L86" s="135">
        <f t="shared" si="6"/>
        <v>0</v>
      </c>
      <c r="M86" s="135">
        <f t="shared" si="24"/>
        <v>0</v>
      </c>
      <c r="N86" s="133">
        <f t="shared" si="25"/>
        <v>0</v>
      </c>
      <c r="O86" t="s">
        <v>56</v>
      </c>
      <c r="P86" s="69" t="s">
        <v>55</v>
      </c>
      <c r="Q86" s="138">
        <f>SUM(V77:V88)</f>
        <v>0</v>
      </c>
      <c r="R86" s="515"/>
      <c r="S86" s="514"/>
      <c r="T86" s="436"/>
      <c r="U86">
        <v>58</v>
      </c>
      <c r="V86" s="147">
        <f t="shared" si="7"/>
        <v>0</v>
      </c>
      <c r="X86" s="134">
        <f t="shared" si="22"/>
        <v>0</v>
      </c>
      <c r="Y86" s="132">
        <f t="shared" si="8"/>
        <v>0</v>
      </c>
      <c r="Z86" s="132">
        <f t="shared" si="9"/>
        <v>0</v>
      </c>
      <c r="AA86" s="133">
        <f t="shared" si="10"/>
        <v>0</v>
      </c>
      <c r="AB86" t="s">
        <v>56</v>
      </c>
      <c r="AC86" s="69" t="s">
        <v>55</v>
      </c>
      <c r="AD86" s="138">
        <f>SUM(AI77:AI88)</f>
        <v>0</v>
      </c>
      <c r="AE86" s="515"/>
      <c r="AF86" s="514"/>
      <c r="AG86" s="436"/>
      <c r="AH86">
        <v>46</v>
      </c>
      <c r="AI86" s="147">
        <f t="shared" si="12"/>
        <v>0</v>
      </c>
      <c r="AK86" s="134">
        <f t="shared" si="13"/>
        <v>0</v>
      </c>
      <c r="AL86" s="132">
        <f t="shared" si="14"/>
        <v>0</v>
      </c>
      <c r="AM86" s="132">
        <f t="shared" si="15"/>
        <v>0</v>
      </c>
      <c r="AN86" s="133">
        <f t="shared" si="16"/>
        <v>0</v>
      </c>
      <c r="AO86" t="s">
        <v>56</v>
      </c>
      <c r="AP86" s="69" t="s">
        <v>55</v>
      </c>
      <c r="AQ86" s="138">
        <f>SUM(AV77:AV88)</f>
        <v>0</v>
      </c>
      <c r="AR86" s="515"/>
      <c r="AS86" s="514"/>
      <c r="AT86" s="436"/>
      <c r="AU86">
        <v>34</v>
      </c>
      <c r="AV86" s="147">
        <f t="shared" si="17"/>
        <v>0</v>
      </c>
      <c r="AX86" s="134">
        <f t="shared" si="18"/>
        <v>0</v>
      </c>
      <c r="AY86" s="132">
        <f t="shared" si="19"/>
        <v>0</v>
      </c>
      <c r="AZ86" s="132">
        <f t="shared" si="20"/>
        <v>0</v>
      </c>
      <c r="BA86" s="133">
        <f t="shared" si="21"/>
        <v>0</v>
      </c>
      <c r="BB86" t="s">
        <v>56</v>
      </c>
    </row>
    <row r="87" spans="1:54" x14ac:dyDescent="0.2">
      <c r="A87" s="74" t="s">
        <v>57</v>
      </c>
      <c r="B87" s="457">
        <f>D87+Q87+AD87+AQ87</f>
        <v>0</v>
      </c>
      <c r="C87" s="69" t="s">
        <v>57</v>
      </c>
      <c r="D87" s="138">
        <f>SUM(L77:L88)</f>
        <v>0</v>
      </c>
      <c r="E87" s="513"/>
      <c r="F87" s="514"/>
      <c r="G87" s="455" t="s">
        <v>273</v>
      </c>
      <c r="H87">
        <v>71</v>
      </c>
      <c r="I87" s="147">
        <f t="shared" si="11"/>
        <v>0</v>
      </c>
      <c r="K87" s="147">
        <f t="shared" si="23"/>
        <v>0</v>
      </c>
      <c r="L87" s="135">
        <f t="shared" si="6"/>
        <v>0</v>
      </c>
      <c r="M87" s="135">
        <f t="shared" si="24"/>
        <v>0</v>
      </c>
      <c r="N87" s="133">
        <f t="shared" si="25"/>
        <v>0</v>
      </c>
      <c r="O87" t="s">
        <v>58</v>
      </c>
      <c r="P87" s="69" t="s">
        <v>57</v>
      </c>
      <c r="Q87" s="138">
        <f>SUM(Y77:Y88)</f>
        <v>0</v>
      </c>
      <c r="R87" s="515"/>
      <c r="S87" s="514"/>
      <c r="T87" s="455" t="s">
        <v>273</v>
      </c>
      <c r="U87">
        <v>59</v>
      </c>
      <c r="V87" s="147">
        <f t="shared" si="7"/>
        <v>0</v>
      </c>
      <c r="X87" s="134">
        <f t="shared" si="22"/>
        <v>0</v>
      </c>
      <c r="Y87" s="132">
        <f t="shared" si="8"/>
        <v>0</v>
      </c>
      <c r="Z87" s="132">
        <f t="shared" si="9"/>
        <v>0</v>
      </c>
      <c r="AA87" s="133">
        <f t="shared" si="10"/>
        <v>0</v>
      </c>
      <c r="AB87" t="s">
        <v>58</v>
      </c>
      <c r="AC87" s="69" t="s">
        <v>57</v>
      </c>
      <c r="AD87" s="138">
        <f>SUM(AL77:AL88)</f>
        <v>0</v>
      </c>
      <c r="AE87" s="515"/>
      <c r="AF87" s="514"/>
      <c r="AG87" s="455" t="s">
        <v>273</v>
      </c>
      <c r="AH87">
        <v>47</v>
      </c>
      <c r="AI87" s="147">
        <f t="shared" si="12"/>
        <v>0</v>
      </c>
      <c r="AK87" s="134">
        <f t="shared" si="13"/>
        <v>0</v>
      </c>
      <c r="AL87" s="132">
        <f t="shared" si="14"/>
        <v>0</v>
      </c>
      <c r="AM87" s="132">
        <f t="shared" si="15"/>
        <v>0</v>
      </c>
      <c r="AN87" s="133">
        <f t="shared" si="16"/>
        <v>0</v>
      </c>
      <c r="AO87" t="s">
        <v>58</v>
      </c>
      <c r="AP87" s="69" t="s">
        <v>57</v>
      </c>
      <c r="AQ87" s="138">
        <f>SUM(AY77:AY88)</f>
        <v>0</v>
      </c>
      <c r="AR87" s="515"/>
      <c r="AS87" s="514"/>
      <c r="AT87" s="455" t="s">
        <v>273</v>
      </c>
      <c r="AU87">
        <v>35</v>
      </c>
      <c r="AV87" s="147">
        <f t="shared" si="17"/>
        <v>0</v>
      </c>
      <c r="AX87" s="134">
        <f t="shared" si="18"/>
        <v>0</v>
      </c>
      <c r="AY87" s="132">
        <f t="shared" si="19"/>
        <v>0</v>
      </c>
      <c r="AZ87" s="132">
        <f t="shared" si="20"/>
        <v>0</v>
      </c>
      <c r="BA87" s="133">
        <f t="shared" si="21"/>
        <v>0</v>
      </c>
      <c r="BB87" t="s">
        <v>58</v>
      </c>
    </row>
    <row r="88" spans="1:54" ht="16" thickBot="1" x14ac:dyDescent="0.25">
      <c r="A88" s="139" t="s">
        <v>59</v>
      </c>
      <c r="B88" s="458">
        <f>D88+Q88+AD88+AQ88</f>
        <v>0</v>
      </c>
      <c r="C88" s="140" t="s">
        <v>59</v>
      </c>
      <c r="D88" s="141">
        <f>SUM(K77:K88)</f>
        <v>0</v>
      </c>
      <c r="E88" s="148" t="s">
        <v>53</v>
      </c>
      <c r="F88" s="143">
        <f>M88</f>
        <v>0</v>
      </c>
      <c r="G88" s="469">
        <v>0</v>
      </c>
      <c r="H88" s="92">
        <v>72</v>
      </c>
      <c r="I88" s="147">
        <f t="shared" si="11"/>
        <v>0</v>
      </c>
      <c r="J88" s="92"/>
      <c r="K88" s="150">
        <f t="shared" si="23"/>
        <v>0</v>
      </c>
      <c r="L88" s="149">
        <f t="shared" si="6"/>
        <v>0</v>
      </c>
      <c r="M88" s="144">
        <f>M87-L88-G88</f>
        <v>0</v>
      </c>
      <c r="N88" s="146">
        <f t="shared" si="25"/>
        <v>0</v>
      </c>
      <c r="O88" s="92" t="s">
        <v>60</v>
      </c>
      <c r="P88" s="69" t="s">
        <v>59</v>
      </c>
      <c r="Q88" s="151">
        <f>SUM(X77:X88)</f>
        <v>0</v>
      </c>
      <c r="R88" s="148" t="s">
        <v>53</v>
      </c>
      <c r="S88" s="143">
        <f>Z88</f>
        <v>0</v>
      </c>
      <c r="T88" s="469">
        <v>0</v>
      </c>
      <c r="U88" s="92">
        <v>60</v>
      </c>
      <c r="V88" s="147">
        <f t="shared" si="7"/>
        <v>0</v>
      </c>
      <c r="W88" s="92"/>
      <c r="X88" s="145">
        <f t="shared" si="22"/>
        <v>0</v>
      </c>
      <c r="Y88" s="144">
        <f t="shared" si="8"/>
        <v>0</v>
      </c>
      <c r="Z88" s="144">
        <f>Z87-Y88-T88</f>
        <v>0</v>
      </c>
      <c r="AA88" s="146">
        <f t="shared" si="10"/>
        <v>0</v>
      </c>
      <c r="AB88" s="157" t="s">
        <v>60</v>
      </c>
      <c r="AC88" s="158" t="s">
        <v>59</v>
      </c>
      <c r="AD88" s="159">
        <f>SUM(AK77:AK88)</f>
        <v>0</v>
      </c>
      <c r="AE88" s="160" t="s">
        <v>53</v>
      </c>
      <c r="AF88" s="161">
        <f>AM88</f>
        <v>0</v>
      </c>
      <c r="AG88" s="469">
        <v>0</v>
      </c>
      <c r="AH88" s="157">
        <v>48</v>
      </c>
      <c r="AI88" s="150">
        <f t="shared" si="12"/>
        <v>0</v>
      </c>
      <c r="AJ88" s="157"/>
      <c r="AK88" s="145">
        <f t="shared" si="13"/>
        <v>0</v>
      </c>
      <c r="AL88" s="144">
        <f t="shared" si="14"/>
        <v>0</v>
      </c>
      <c r="AM88" s="144">
        <f>AM87-AL88-AG88</f>
        <v>0</v>
      </c>
      <c r="AN88" s="146">
        <f t="shared" si="16"/>
        <v>0</v>
      </c>
      <c r="AO88" s="157" t="s">
        <v>60</v>
      </c>
      <c r="AP88" s="158" t="s">
        <v>59</v>
      </c>
      <c r="AQ88" s="159">
        <f>SUM(AX77:AX88)</f>
        <v>0</v>
      </c>
      <c r="AR88" s="160" t="s">
        <v>53</v>
      </c>
      <c r="AS88" s="161">
        <f>AZ88</f>
        <v>0</v>
      </c>
      <c r="AT88" s="469">
        <v>0</v>
      </c>
      <c r="AU88" s="157">
        <v>36</v>
      </c>
      <c r="AV88" s="150">
        <f t="shared" si="17"/>
        <v>0</v>
      </c>
      <c r="AW88" s="157"/>
      <c r="AX88" s="145">
        <f t="shared" si="18"/>
        <v>0</v>
      </c>
      <c r="AY88" s="144">
        <f t="shared" si="19"/>
        <v>0</v>
      </c>
      <c r="AZ88" s="144">
        <f>AZ87-AY88-AT88</f>
        <v>0</v>
      </c>
      <c r="BA88" s="146">
        <f t="shared" si="21"/>
        <v>0</v>
      </c>
      <c r="BB88" s="92" t="s">
        <v>60</v>
      </c>
    </row>
    <row r="89" spans="1:54" x14ac:dyDescent="0.2">
      <c r="E89" s="513">
        <f>E77+1</f>
        <v>2031</v>
      </c>
      <c r="F89" s="514"/>
      <c r="G89" s="436"/>
      <c r="H89">
        <v>73</v>
      </c>
      <c r="I89" s="468">
        <f>PMT($D$19,$D$22-H88,-M88)</f>
        <v>0</v>
      </c>
      <c r="K89" s="147">
        <f t="shared" si="23"/>
        <v>0</v>
      </c>
      <c r="L89" s="135">
        <f t="shared" si="6"/>
        <v>0</v>
      </c>
      <c r="M89" s="135">
        <f t="shared" si="24"/>
        <v>0</v>
      </c>
      <c r="N89" s="133">
        <f t="shared" si="25"/>
        <v>0</v>
      </c>
      <c r="O89" t="s">
        <v>39</v>
      </c>
      <c r="R89" s="515">
        <f>R77+1</f>
        <v>2031</v>
      </c>
      <c r="S89" s="514"/>
      <c r="T89" s="436"/>
      <c r="U89">
        <v>61</v>
      </c>
      <c r="V89" s="468">
        <f t="shared" si="7"/>
        <v>0</v>
      </c>
      <c r="X89" s="134">
        <f t="shared" si="22"/>
        <v>0</v>
      </c>
      <c r="Y89" s="132">
        <f t="shared" si="8"/>
        <v>0</v>
      </c>
      <c r="Z89" s="132">
        <f t="shared" si="9"/>
        <v>0</v>
      </c>
      <c r="AA89" s="133">
        <f t="shared" si="10"/>
        <v>0</v>
      </c>
      <c r="AB89" t="s">
        <v>39</v>
      </c>
      <c r="AD89" s="121"/>
      <c r="AE89" s="515">
        <f>AE77+1</f>
        <v>2031</v>
      </c>
      <c r="AF89" s="514"/>
      <c r="AG89" s="436"/>
      <c r="AH89">
        <v>49</v>
      </c>
      <c r="AI89" s="463">
        <f t="shared" si="12"/>
        <v>0</v>
      </c>
      <c r="AK89" s="134">
        <f t="shared" si="13"/>
        <v>0</v>
      </c>
      <c r="AL89" s="132">
        <f t="shared" si="14"/>
        <v>0</v>
      </c>
      <c r="AM89" s="132">
        <f t="shared" si="15"/>
        <v>0</v>
      </c>
      <c r="AN89" s="133">
        <f t="shared" si="16"/>
        <v>0</v>
      </c>
      <c r="AO89" t="s">
        <v>39</v>
      </c>
      <c r="AP89" s="154"/>
      <c r="AQ89" s="163"/>
      <c r="AR89" s="517">
        <f>AR77+1</f>
        <v>2031</v>
      </c>
      <c r="AS89" s="518"/>
      <c r="AT89" s="436"/>
      <c r="AU89" s="153">
        <v>37</v>
      </c>
      <c r="AV89" s="463">
        <f t="shared" si="17"/>
        <v>0</v>
      </c>
      <c r="AW89" s="153"/>
      <c r="AX89" s="134">
        <f t="shared" si="18"/>
        <v>0</v>
      </c>
      <c r="AY89" s="132">
        <f t="shared" si="19"/>
        <v>0</v>
      </c>
      <c r="AZ89" s="132">
        <f t="shared" si="20"/>
        <v>0</v>
      </c>
      <c r="BA89" s="133">
        <f t="shared" si="21"/>
        <v>0</v>
      </c>
      <c r="BB89" t="s">
        <v>39</v>
      </c>
    </row>
    <row r="90" spans="1:54" x14ac:dyDescent="0.2">
      <c r="E90" s="513"/>
      <c r="F90" s="514"/>
      <c r="G90" s="436"/>
      <c r="H90">
        <v>74</v>
      </c>
      <c r="I90" s="147">
        <f t="shared" si="11"/>
        <v>0</v>
      </c>
      <c r="K90" s="147">
        <f t="shared" si="23"/>
        <v>0</v>
      </c>
      <c r="L90" s="135">
        <f t="shared" si="6"/>
        <v>0</v>
      </c>
      <c r="M90" s="135">
        <f t="shared" si="24"/>
        <v>0</v>
      </c>
      <c r="N90" s="133">
        <f t="shared" si="25"/>
        <v>0</v>
      </c>
      <c r="O90" t="s">
        <v>41</v>
      </c>
      <c r="R90" s="515"/>
      <c r="S90" s="514"/>
      <c r="T90" s="436"/>
      <c r="U90">
        <v>62</v>
      </c>
      <c r="V90" s="147">
        <f t="shared" si="7"/>
        <v>0</v>
      </c>
      <c r="X90" s="134">
        <f t="shared" si="22"/>
        <v>0</v>
      </c>
      <c r="Y90" s="132">
        <f t="shared" si="8"/>
        <v>0</v>
      </c>
      <c r="Z90" s="132">
        <f t="shared" si="9"/>
        <v>0</v>
      </c>
      <c r="AA90" s="133">
        <f t="shared" si="10"/>
        <v>0</v>
      </c>
      <c r="AB90" t="s">
        <v>41</v>
      </c>
      <c r="AD90" s="121"/>
      <c r="AE90" s="515"/>
      <c r="AF90" s="514"/>
      <c r="AG90" s="436"/>
      <c r="AH90">
        <v>50</v>
      </c>
      <c r="AI90" s="147">
        <f t="shared" si="12"/>
        <v>0</v>
      </c>
      <c r="AK90" s="134">
        <f t="shared" si="13"/>
        <v>0</v>
      </c>
      <c r="AL90" s="132">
        <f t="shared" si="14"/>
        <v>0</v>
      </c>
      <c r="AM90" s="132">
        <f t="shared" si="15"/>
        <v>0</v>
      </c>
      <c r="AN90" s="133">
        <f t="shared" si="16"/>
        <v>0</v>
      </c>
      <c r="AO90" t="s">
        <v>41</v>
      </c>
      <c r="AQ90" s="121"/>
      <c r="AR90" s="515"/>
      <c r="AS90" s="514"/>
      <c r="AT90" s="436"/>
      <c r="AU90">
        <v>38</v>
      </c>
      <c r="AV90" s="147">
        <f t="shared" si="17"/>
        <v>0</v>
      </c>
      <c r="AX90" s="134">
        <f t="shared" si="18"/>
        <v>0</v>
      </c>
      <c r="AY90" s="132">
        <f t="shared" si="19"/>
        <v>0</v>
      </c>
      <c r="AZ90" s="132">
        <f t="shared" si="20"/>
        <v>0</v>
      </c>
      <c r="BA90" s="133">
        <f t="shared" si="21"/>
        <v>0</v>
      </c>
      <c r="BB90" t="s">
        <v>41</v>
      </c>
    </row>
    <row r="91" spans="1:54" x14ac:dyDescent="0.2">
      <c r="E91" s="513"/>
      <c r="F91" s="514"/>
      <c r="G91" s="436"/>
      <c r="H91">
        <v>75</v>
      </c>
      <c r="I91" s="147">
        <f t="shared" si="11"/>
        <v>0</v>
      </c>
      <c r="K91" s="147">
        <f t="shared" si="23"/>
        <v>0</v>
      </c>
      <c r="L91" s="135">
        <f t="shared" si="6"/>
        <v>0</v>
      </c>
      <c r="M91" s="135">
        <f t="shared" si="24"/>
        <v>0</v>
      </c>
      <c r="N91" s="133">
        <f t="shared" si="25"/>
        <v>0</v>
      </c>
      <c r="O91" t="s">
        <v>43</v>
      </c>
      <c r="R91" s="515"/>
      <c r="S91" s="514"/>
      <c r="T91" s="436"/>
      <c r="U91">
        <v>63</v>
      </c>
      <c r="V91" s="147">
        <f t="shared" si="7"/>
        <v>0</v>
      </c>
      <c r="X91" s="134">
        <f t="shared" si="22"/>
        <v>0</v>
      </c>
      <c r="Y91" s="132">
        <f t="shared" si="8"/>
        <v>0</v>
      </c>
      <c r="Z91" s="132">
        <f t="shared" si="9"/>
        <v>0</v>
      </c>
      <c r="AA91" s="133">
        <f t="shared" si="10"/>
        <v>0</v>
      </c>
      <c r="AB91" t="s">
        <v>43</v>
      </c>
      <c r="AD91" s="121"/>
      <c r="AE91" s="515"/>
      <c r="AF91" s="514"/>
      <c r="AG91" s="436"/>
      <c r="AH91">
        <v>51</v>
      </c>
      <c r="AI91" s="147">
        <f t="shared" si="12"/>
        <v>0</v>
      </c>
      <c r="AK91" s="134">
        <f t="shared" si="13"/>
        <v>0</v>
      </c>
      <c r="AL91" s="132">
        <f t="shared" si="14"/>
        <v>0</v>
      </c>
      <c r="AM91" s="132">
        <f t="shared" si="15"/>
        <v>0</v>
      </c>
      <c r="AN91" s="133">
        <f t="shared" si="16"/>
        <v>0</v>
      </c>
      <c r="AO91" t="s">
        <v>43</v>
      </c>
      <c r="AQ91" s="121"/>
      <c r="AR91" s="515"/>
      <c r="AS91" s="514"/>
      <c r="AT91" s="436"/>
      <c r="AU91">
        <v>39</v>
      </c>
      <c r="AV91" s="147">
        <f t="shared" si="17"/>
        <v>0</v>
      </c>
      <c r="AX91" s="134">
        <f t="shared" si="18"/>
        <v>0</v>
      </c>
      <c r="AY91" s="132">
        <f t="shared" si="19"/>
        <v>0</v>
      </c>
      <c r="AZ91" s="132">
        <f t="shared" si="20"/>
        <v>0</v>
      </c>
      <c r="BA91" s="133">
        <f t="shared" si="21"/>
        <v>0</v>
      </c>
      <c r="BB91" t="s">
        <v>43</v>
      </c>
    </row>
    <row r="92" spans="1:54" x14ac:dyDescent="0.2">
      <c r="E92" s="513"/>
      <c r="F92" s="514"/>
      <c r="G92" s="436"/>
      <c r="H92">
        <v>76</v>
      </c>
      <c r="I92" s="147">
        <f t="shared" si="11"/>
        <v>0</v>
      </c>
      <c r="K92" s="147">
        <f t="shared" si="23"/>
        <v>0</v>
      </c>
      <c r="L92" s="135">
        <f t="shared" si="6"/>
        <v>0</v>
      </c>
      <c r="M92" s="135">
        <f t="shared" si="24"/>
        <v>0</v>
      </c>
      <c r="N92" s="133">
        <f t="shared" si="25"/>
        <v>0</v>
      </c>
      <c r="O92" t="s">
        <v>45</v>
      </c>
      <c r="R92" s="515"/>
      <c r="S92" s="514"/>
      <c r="T92" s="436"/>
      <c r="U92">
        <v>64</v>
      </c>
      <c r="V92" s="147">
        <f t="shared" si="7"/>
        <v>0</v>
      </c>
      <c r="X92" s="134">
        <f t="shared" si="22"/>
        <v>0</v>
      </c>
      <c r="Y92" s="132">
        <f t="shared" si="8"/>
        <v>0</v>
      </c>
      <c r="Z92" s="132">
        <f t="shared" si="9"/>
        <v>0</v>
      </c>
      <c r="AA92" s="133">
        <f t="shared" si="10"/>
        <v>0</v>
      </c>
      <c r="AB92" t="s">
        <v>45</v>
      </c>
      <c r="AD92" s="121"/>
      <c r="AE92" s="515"/>
      <c r="AF92" s="514"/>
      <c r="AG92" s="436"/>
      <c r="AH92">
        <v>52</v>
      </c>
      <c r="AI92" s="147">
        <f t="shared" si="12"/>
        <v>0</v>
      </c>
      <c r="AK92" s="134">
        <f t="shared" si="13"/>
        <v>0</v>
      </c>
      <c r="AL92" s="132">
        <f t="shared" si="14"/>
        <v>0</v>
      </c>
      <c r="AM92" s="132">
        <f t="shared" si="15"/>
        <v>0</v>
      </c>
      <c r="AN92" s="133">
        <f t="shared" si="16"/>
        <v>0</v>
      </c>
      <c r="AO92" t="s">
        <v>45</v>
      </c>
      <c r="AQ92" s="121"/>
      <c r="AR92" s="515"/>
      <c r="AS92" s="514"/>
      <c r="AT92" s="436"/>
      <c r="AU92">
        <v>40</v>
      </c>
      <c r="AV92" s="147">
        <f t="shared" si="17"/>
        <v>0</v>
      </c>
      <c r="AX92" s="134">
        <f t="shared" si="18"/>
        <v>0</v>
      </c>
      <c r="AY92" s="132">
        <f t="shared" si="19"/>
        <v>0</v>
      </c>
      <c r="AZ92" s="132">
        <f t="shared" si="20"/>
        <v>0</v>
      </c>
      <c r="BA92" s="133">
        <f t="shared" si="21"/>
        <v>0</v>
      </c>
      <c r="BB92" t="s">
        <v>45</v>
      </c>
    </row>
    <row r="93" spans="1:54" x14ac:dyDescent="0.2">
      <c r="E93" s="513"/>
      <c r="F93" s="514"/>
      <c r="G93" s="436"/>
      <c r="H93">
        <v>77</v>
      </c>
      <c r="I93" s="147">
        <f t="shared" si="11"/>
        <v>0</v>
      </c>
      <c r="K93" s="147">
        <f t="shared" si="23"/>
        <v>0</v>
      </c>
      <c r="L93" s="135">
        <f t="shared" si="6"/>
        <v>0</v>
      </c>
      <c r="M93" s="135">
        <f t="shared" si="24"/>
        <v>0</v>
      </c>
      <c r="N93" s="133">
        <f t="shared" si="25"/>
        <v>0</v>
      </c>
      <c r="O93" t="s">
        <v>47</v>
      </c>
      <c r="R93" s="515"/>
      <c r="S93" s="514"/>
      <c r="T93" s="436"/>
      <c r="U93">
        <v>65</v>
      </c>
      <c r="V93" s="147">
        <f t="shared" si="7"/>
        <v>0</v>
      </c>
      <c r="X93" s="134">
        <f t="shared" ref="X93:X124" si="26">Z92*$Q$31</f>
        <v>0</v>
      </c>
      <c r="Y93" s="132">
        <f t="shared" si="8"/>
        <v>0</v>
      </c>
      <c r="Z93" s="132">
        <f t="shared" si="9"/>
        <v>0</v>
      </c>
      <c r="AA93" s="133">
        <f t="shared" si="10"/>
        <v>0</v>
      </c>
      <c r="AB93" t="s">
        <v>47</v>
      </c>
      <c r="AD93" s="121"/>
      <c r="AE93" s="515"/>
      <c r="AF93" s="514"/>
      <c r="AG93" s="436"/>
      <c r="AH93">
        <v>53</v>
      </c>
      <c r="AI93" s="147">
        <f t="shared" si="12"/>
        <v>0</v>
      </c>
      <c r="AK93" s="134">
        <f t="shared" si="13"/>
        <v>0</v>
      </c>
      <c r="AL93" s="132">
        <f t="shared" si="14"/>
        <v>0</v>
      </c>
      <c r="AM93" s="132">
        <f t="shared" si="15"/>
        <v>0</v>
      </c>
      <c r="AN93" s="133">
        <f t="shared" si="16"/>
        <v>0</v>
      </c>
      <c r="AO93" t="s">
        <v>47</v>
      </c>
      <c r="AQ93" s="121"/>
      <c r="AR93" s="515"/>
      <c r="AS93" s="514"/>
      <c r="AT93" s="436"/>
      <c r="AU93">
        <v>41</v>
      </c>
      <c r="AV93" s="147">
        <f t="shared" si="17"/>
        <v>0</v>
      </c>
      <c r="AX93" s="134">
        <f t="shared" si="18"/>
        <v>0</v>
      </c>
      <c r="AY93" s="132">
        <f t="shared" si="19"/>
        <v>0</v>
      </c>
      <c r="AZ93" s="132">
        <f t="shared" si="20"/>
        <v>0</v>
      </c>
      <c r="BA93" s="133">
        <f t="shared" si="21"/>
        <v>0</v>
      </c>
      <c r="BB93" t="s">
        <v>47</v>
      </c>
    </row>
    <row r="94" spans="1:54" x14ac:dyDescent="0.2">
      <c r="E94" s="513"/>
      <c r="F94" s="514"/>
      <c r="G94" s="436"/>
      <c r="H94">
        <v>78</v>
      </c>
      <c r="I94" s="147">
        <f t="shared" si="11"/>
        <v>0</v>
      </c>
      <c r="K94" s="147">
        <f t="shared" si="23"/>
        <v>0</v>
      </c>
      <c r="L94" s="135">
        <f t="shared" ref="L94:L136" si="27">(I94-K94)</f>
        <v>0</v>
      </c>
      <c r="M94" s="135">
        <f t="shared" si="24"/>
        <v>0</v>
      </c>
      <c r="N94" s="133">
        <f t="shared" si="25"/>
        <v>0</v>
      </c>
      <c r="O94" t="s">
        <v>49</v>
      </c>
      <c r="R94" s="515"/>
      <c r="S94" s="514"/>
      <c r="T94" s="436"/>
      <c r="U94">
        <v>66</v>
      </c>
      <c r="V94" s="147">
        <f t="shared" ref="V94:V148" si="28">PMT($Q$31,$Q$34-U93,-Z93)</f>
        <v>0</v>
      </c>
      <c r="X94" s="134">
        <f t="shared" si="26"/>
        <v>0</v>
      </c>
      <c r="Y94" s="132">
        <f t="shared" ref="Y94:Y148" si="29">(V94-X94)</f>
        <v>0</v>
      </c>
      <c r="Z94" s="132">
        <f t="shared" ref="Z94:Z147" si="30">Z93-Y94</f>
        <v>0</v>
      </c>
      <c r="AA94" s="133">
        <f t="shared" ref="AA94:AA148" si="31">-V94</f>
        <v>0</v>
      </c>
      <c r="AB94" t="s">
        <v>49</v>
      </c>
      <c r="AD94" s="121"/>
      <c r="AE94" s="515"/>
      <c r="AF94" s="514"/>
      <c r="AG94" s="436"/>
      <c r="AH94">
        <v>54</v>
      </c>
      <c r="AI94" s="147">
        <f t="shared" si="12"/>
        <v>0</v>
      </c>
      <c r="AK94" s="134">
        <f t="shared" si="13"/>
        <v>0</v>
      </c>
      <c r="AL94" s="132">
        <f t="shared" si="14"/>
        <v>0</v>
      </c>
      <c r="AM94" s="132">
        <f t="shared" si="15"/>
        <v>0</v>
      </c>
      <c r="AN94" s="133">
        <f t="shared" si="16"/>
        <v>0</v>
      </c>
      <c r="AO94" t="s">
        <v>49</v>
      </c>
      <c r="AQ94" s="121"/>
      <c r="AR94" s="515"/>
      <c r="AS94" s="514"/>
      <c r="AT94" s="436"/>
      <c r="AU94">
        <v>42</v>
      </c>
      <c r="AV94" s="147">
        <f t="shared" si="17"/>
        <v>0</v>
      </c>
      <c r="AX94" s="134">
        <f t="shared" si="18"/>
        <v>0</v>
      </c>
      <c r="AY94" s="132">
        <f t="shared" si="19"/>
        <v>0</v>
      </c>
      <c r="AZ94" s="132">
        <f t="shared" si="20"/>
        <v>0</v>
      </c>
      <c r="BA94" s="133">
        <f t="shared" si="21"/>
        <v>0</v>
      </c>
      <c r="BB94" t="s">
        <v>49</v>
      </c>
    </row>
    <row r="95" spans="1:54" ht="21" x14ac:dyDescent="0.25">
      <c r="A95" s="136">
        <f>A83+1</f>
        <v>2031</v>
      </c>
      <c r="E95" s="513"/>
      <c r="F95" s="514"/>
      <c r="G95" s="436"/>
      <c r="H95">
        <v>79</v>
      </c>
      <c r="I95" s="147">
        <f t="shared" si="11"/>
        <v>0</v>
      </c>
      <c r="K95" s="147">
        <f t="shared" si="23"/>
        <v>0</v>
      </c>
      <c r="L95" s="135">
        <f t="shared" si="27"/>
        <v>0</v>
      </c>
      <c r="M95" s="135">
        <f t="shared" si="24"/>
        <v>0</v>
      </c>
      <c r="N95" s="133">
        <f t="shared" si="25"/>
        <v>0</v>
      </c>
      <c r="O95" t="s">
        <v>51</v>
      </c>
      <c r="R95" s="515"/>
      <c r="S95" s="514"/>
      <c r="T95" s="436"/>
      <c r="U95">
        <v>67</v>
      </c>
      <c r="V95" s="147">
        <f t="shared" si="28"/>
        <v>0</v>
      </c>
      <c r="X95" s="134">
        <f t="shared" si="26"/>
        <v>0</v>
      </c>
      <c r="Y95" s="132">
        <f t="shared" si="29"/>
        <v>0</v>
      </c>
      <c r="Z95" s="132">
        <f t="shared" si="30"/>
        <v>0</v>
      </c>
      <c r="AA95" s="133">
        <f t="shared" si="31"/>
        <v>0</v>
      </c>
      <c r="AB95" t="s">
        <v>51</v>
      </c>
      <c r="AD95" s="121"/>
      <c r="AE95" s="515"/>
      <c r="AF95" s="514"/>
      <c r="AG95" s="436"/>
      <c r="AH95">
        <v>55</v>
      </c>
      <c r="AI95" s="147">
        <f t="shared" si="12"/>
        <v>0</v>
      </c>
      <c r="AK95" s="134">
        <f t="shared" si="13"/>
        <v>0</v>
      </c>
      <c r="AL95" s="132">
        <f t="shared" si="14"/>
        <v>0</v>
      </c>
      <c r="AM95" s="132">
        <f t="shared" si="15"/>
        <v>0</v>
      </c>
      <c r="AN95" s="133">
        <f t="shared" si="16"/>
        <v>0</v>
      </c>
      <c r="AO95" t="s">
        <v>51</v>
      </c>
      <c r="AQ95" s="121"/>
      <c r="AR95" s="515"/>
      <c r="AS95" s="514"/>
      <c r="AT95" s="436"/>
      <c r="AU95">
        <v>43</v>
      </c>
      <c r="AV95" s="147">
        <f t="shared" si="17"/>
        <v>0</v>
      </c>
      <c r="AX95" s="134">
        <f t="shared" si="18"/>
        <v>0</v>
      </c>
      <c r="AY95" s="132">
        <f t="shared" si="19"/>
        <v>0</v>
      </c>
      <c r="AZ95" s="132">
        <f t="shared" si="20"/>
        <v>0</v>
      </c>
      <c r="BA95" s="133">
        <f t="shared" si="21"/>
        <v>0</v>
      </c>
      <c r="BB95" t="s">
        <v>51</v>
      </c>
    </row>
    <row r="96" spans="1:54" x14ac:dyDescent="0.2">
      <c r="A96" s="74" t="s">
        <v>53</v>
      </c>
      <c r="B96" s="457">
        <f>F100+S100+AF100+AS100</f>
        <v>0</v>
      </c>
      <c r="E96" s="513"/>
      <c r="F96" s="514"/>
      <c r="G96" s="436"/>
      <c r="H96">
        <v>80</v>
      </c>
      <c r="I96" s="147">
        <f t="shared" ref="I96:I100" si="32">I95</f>
        <v>0</v>
      </c>
      <c r="K96" s="147">
        <f t="shared" si="23"/>
        <v>0</v>
      </c>
      <c r="L96" s="135">
        <f t="shared" si="27"/>
        <v>0</v>
      </c>
      <c r="M96" s="135">
        <f t="shared" si="24"/>
        <v>0</v>
      </c>
      <c r="N96" s="133">
        <f t="shared" si="25"/>
        <v>0</v>
      </c>
      <c r="O96" t="s">
        <v>52</v>
      </c>
      <c r="R96" s="515"/>
      <c r="S96" s="514"/>
      <c r="T96" s="436"/>
      <c r="U96">
        <v>68</v>
      </c>
      <c r="V96" s="147">
        <f t="shared" si="28"/>
        <v>0</v>
      </c>
      <c r="X96" s="134">
        <f t="shared" si="26"/>
        <v>0</v>
      </c>
      <c r="Y96" s="132">
        <f t="shared" si="29"/>
        <v>0</v>
      </c>
      <c r="Z96" s="132">
        <f t="shared" si="30"/>
        <v>0</v>
      </c>
      <c r="AA96" s="133">
        <f t="shared" si="31"/>
        <v>0</v>
      </c>
      <c r="AB96" t="s">
        <v>52</v>
      </c>
      <c r="AD96" s="121"/>
      <c r="AE96" s="515"/>
      <c r="AF96" s="514"/>
      <c r="AG96" s="436"/>
      <c r="AH96">
        <v>56</v>
      </c>
      <c r="AI96" s="147">
        <f t="shared" si="12"/>
        <v>0</v>
      </c>
      <c r="AK96" s="134">
        <f t="shared" si="13"/>
        <v>0</v>
      </c>
      <c r="AL96" s="132">
        <f t="shared" si="14"/>
        <v>0</v>
      </c>
      <c r="AM96" s="132">
        <f t="shared" si="15"/>
        <v>0</v>
      </c>
      <c r="AN96" s="133">
        <f t="shared" si="16"/>
        <v>0</v>
      </c>
      <c r="AO96" t="s">
        <v>52</v>
      </c>
      <c r="AQ96" s="121"/>
      <c r="AR96" s="515"/>
      <c r="AS96" s="514"/>
      <c r="AT96" s="436"/>
      <c r="AU96">
        <v>44</v>
      </c>
      <c r="AV96" s="147">
        <f t="shared" si="17"/>
        <v>0</v>
      </c>
      <c r="AX96" s="134">
        <f t="shared" si="18"/>
        <v>0</v>
      </c>
      <c r="AY96" s="132">
        <f t="shared" si="19"/>
        <v>0</v>
      </c>
      <c r="AZ96" s="132">
        <f t="shared" si="20"/>
        <v>0</v>
      </c>
      <c r="BA96" s="133">
        <f t="shared" si="21"/>
        <v>0</v>
      </c>
      <c r="BB96" t="s">
        <v>52</v>
      </c>
    </row>
    <row r="97" spans="1:54" x14ac:dyDescent="0.2">
      <c r="A97" s="74" t="s">
        <v>55</v>
      </c>
      <c r="B97" s="457">
        <f>D98+Q98+AD98+AQ98</f>
        <v>0</v>
      </c>
      <c r="E97" s="513"/>
      <c r="F97" s="514"/>
      <c r="G97" s="436"/>
      <c r="H97">
        <v>81</v>
      </c>
      <c r="I97" s="147">
        <f t="shared" si="32"/>
        <v>0</v>
      </c>
      <c r="K97" s="147">
        <f t="shared" si="23"/>
        <v>0</v>
      </c>
      <c r="L97" s="135">
        <f t="shared" si="27"/>
        <v>0</v>
      </c>
      <c r="M97" s="135">
        <f t="shared" si="24"/>
        <v>0</v>
      </c>
      <c r="N97" s="133">
        <f t="shared" si="25"/>
        <v>0</v>
      </c>
      <c r="O97" t="s">
        <v>54</v>
      </c>
      <c r="R97" s="515"/>
      <c r="S97" s="514"/>
      <c r="T97" s="436"/>
      <c r="U97">
        <v>69</v>
      </c>
      <c r="V97" s="147">
        <f t="shared" si="28"/>
        <v>0</v>
      </c>
      <c r="X97" s="134">
        <f t="shared" si="26"/>
        <v>0</v>
      </c>
      <c r="Y97" s="132">
        <f t="shared" si="29"/>
        <v>0</v>
      </c>
      <c r="Z97" s="132">
        <f t="shared" si="30"/>
        <v>0</v>
      </c>
      <c r="AA97" s="133">
        <f t="shared" si="31"/>
        <v>0</v>
      </c>
      <c r="AB97" t="s">
        <v>54</v>
      </c>
      <c r="AD97" s="121"/>
      <c r="AE97" s="515"/>
      <c r="AF97" s="514"/>
      <c r="AG97" s="436"/>
      <c r="AH97">
        <v>57</v>
      </c>
      <c r="AI97" s="147">
        <f t="shared" si="12"/>
        <v>0</v>
      </c>
      <c r="AK97" s="134">
        <f t="shared" si="13"/>
        <v>0</v>
      </c>
      <c r="AL97" s="132">
        <f t="shared" si="14"/>
        <v>0</v>
      </c>
      <c r="AM97" s="132">
        <f t="shared" si="15"/>
        <v>0</v>
      </c>
      <c r="AN97" s="133">
        <f t="shared" si="16"/>
        <v>0</v>
      </c>
      <c r="AO97" t="s">
        <v>54</v>
      </c>
      <c r="AQ97" s="121"/>
      <c r="AR97" s="515"/>
      <c r="AS97" s="514"/>
      <c r="AT97" s="436"/>
      <c r="AU97">
        <v>45</v>
      </c>
      <c r="AV97" s="147">
        <f t="shared" si="17"/>
        <v>0</v>
      </c>
      <c r="AX97" s="134">
        <f t="shared" si="18"/>
        <v>0</v>
      </c>
      <c r="AY97" s="132">
        <f t="shared" si="19"/>
        <v>0</v>
      </c>
      <c r="AZ97" s="132">
        <f t="shared" si="20"/>
        <v>0</v>
      </c>
      <c r="BA97" s="133">
        <f t="shared" si="21"/>
        <v>0</v>
      </c>
      <c r="BB97" t="s">
        <v>54</v>
      </c>
    </row>
    <row r="98" spans="1:54" ht="16" thickBot="1" x14ac:dyDescent="0.25">
      <c r="A98" s="74" t="s">
        <v>275</v>
      </c>
      <c r="B98" s="457">
        <f>G100+T100+AG100+AT100</f>
        <v>0</v>
      </c>
      <c r="C98" s="69" t="s">
        <v>55</v>
      </c>
      <c r="D98" s="138">
        <f>SUM(I89:I100)</f>
        <v>0</v>
      </c>
      <c r="E98" s="513"/>
      <c r="F98" s="514"/>
      <c r="G98" s="436"/>
      <c r="H98">
        <v>82</v>
      </c>
      <c r="I98" s="147">
        <f t="shared" si="32"/>
        <v>0</v>
      </c>
      <c r="K98" s="147">
        <f t="shared" si="23"/>
        <v>0</v>
      </c>
      <c r="L98" s="135">
        <f t="shared" si="27"/>
        <v>0</v>
      </c>
      <c r="M98" s="135">
        <f t="shared" si="24"/>
        <v>0</v>
      </c>
      <c r="N98" s="133">
        <f t="shared" si="25"/>
        <v>0</v>
      </c>
      <c r="O98" t="s">
        <v>56</v>
      </c>
      <c r="P98" s="69" t="s">
        <v>55</v>
      </c>
      <c r="Q98" s="138">
        <f>SUM(V89:V100)</f>
        <v>0</v>
      </c>
      <c r="R98" s="515"/>
      <c r="S98" s="514"/>
      <c r="T98" s="436"/>
      <c r="U98">
        <v>70</v>
      </c>
      <c r="V98" s="147">
        <f t="shared" si="28"/>
        <v>0</v>
      </c>
      <c r="X98" s="134">
        <f t="shared" si="26"/>
        <v>0</v>
      </c>
      <c r="Y98" s="132">
        <f t="shared" si="29"/>
        <v>0</v>
      </c>
      <c r="Z98" s="132">
        <f t="shared" si="30"/>
        <v>0</v>
      </c>
      <c r="AA98" s="133">
        <f t="shared" si="31"/>
        <v>0</v>
      </c>
      <c r="AB98" t="s">
        <v>56</v>
      </c>
      <c r="AC98" s="69" t="s">
        <v>55</v>
      </c>
      <c r="AD98" s="138">
        <f>SUM(AI89:AI100)</f>
        <v>0</v>
      </c>
      <c r="AE98" s="515"/>
      <c r="AF98" s="514"/>
      <c r="AG98" s="436"/>
      <c r="AH98">
        <v>58</v>
      </c>
      <c r="AI98" s="147">
        <f t="shared" si="12"/>
        <v>0</v>
      </c>
      <c r="AK98" s="134">
        <f t="shared" si="13"/>
        <v>0</v>
      </c>
      <c r="AL98" s="132">
        <f t="shared" si="14"/>
        <v>0</v>
      </c>
      <c r="AM98" s="132">
        <f t="shared" si="15"/>
        <v>0</v>
      </c>
      <c r="AN98" s="133">
        <f t="shared" si="16"/>
        <v>0</v>
      </c>
      <c r="AO98" t="s">
        <v>56</v>
      </c>
      <c r="AP98" s="69" t="s">
        <v>55</v>
      </c>
      <c r="AQ98" s="138">
        <f>SUM(AV89:AV100)</f>
        <v>0</v>
      </c>
      <c r="AR98" s="515"/>
      <c r="AS98" s="514"/>
      <c r="AT98" s="436"/>
      <c r="AU98">
        <v>46</v>
      </c>
      <c r="AV98" s="147">
        <f t="shared" si="17"/>
        <v>0</v>
      </c>
      <c r="AX98" s="134">
        <f t="shared" si="18"/>
        <v>0</v>
      </c>
      <c r="AY98" s="132">
        <f t="shared" si="19"/>
        <v>0</v>
      </c>
      <c r="AZ98" s="132">
        <f t="shared" si="20"/>
        <v>0</v>
      </c>
      <c r="BA98" s="133">
        <f t="shared" si="21"/>
        <v>0</v>
      </c>
      <c r="BB98" t="s">
        <v>56</v>
      </c>
    </row>
    <row r="99" spans="1:54" x14ac:dyDescent="0.2">
      <c r="A99" s="74" t="s">
        <v>57</v>
      </c>
      <c r="B99" s="457">
        <f>D99+Q99+AD99+AQ99</f>
        <v>0</v>
      </c>
      <c r="C99" s="69" t="s">
        <v>57</v>
      </c>
      <c r="D99" s="138">
        <f>SUM(L89:L100)</f>
        <v>0</v>
      </c>
      <c r="E99" s="513"/>
      <c r="F99" s="514"/>
      <c r="G99" s="455" t="s">
        <v>273</v>
      </c>
      <c r="H99">
        <v>83</v>
      </c>
      <c r="I99" s="147">
        <f t="shared" si="32"/>
        <v>0</v>
      </c>
      <c r="K99" s="147">
        <f t="shared" si="23"/>
        <v>0</v>
      </c>
      <c r="L99" s="135">
        <f t="shared" si="27"/>
        <v>0</v>
      </c>
      <c r="M99" s="135">
        <f t="shared" si="24"/>
        <v>0</v>
      </c>
      <c r="N99" s="133">
        <f t="shared" si="25"/>
        <v>0</v>
      </c>
      <c r="O99" t="s">
        <v>58</v>
      </c>
      <c r="P99" s="69" t="s">
        <v>57</v>
      </c>
      <c r="Q99" s="138">
        <f>SUM(Y89:Y100)</f>
        <v>0</v>
      </c>
      <c r="R99" s="515"/>
      <c r="S99" s="514"/>
      <c r="T99" s="455" t="s">
        <v>273</v>
      </c>
      <c r="U99">
        <v>71</v>
      </c>
      <c r="V99" s="147">
        <f t="shared" si="28"/>
        <v>0</v>
      </c>
      <c r="X99" s="134">
        <f t="shared" si="26"/>
        <v>0</v>
      </c>
      <c r="Y99" s="132">
        <f t="shared" si="29"/>
        <v>0</v>
      </c>
      <c r="Z99" s="132">
        <f t="shared" si="30"/>
        <v>0</v>
      </c>
      <c r="AA99" s="133">
        <f t="shared" si="31"/>
        <v>0</v>
      </c>
      <c r="AB99" t="s">
        <v>58</v>
      </c>
      <c r="AC99" s="69" t="s">
        <v>57</v>
      </c>
      <c r="AD99" s="138">
        <f>SUM(AL89:AL100)</f>
        <v>0</v>
      </c>
      <c r="AE99" s="515"/>
      <c r="AF99" s="514"/>
      <c r="AG99" s="455" t="s">
        <v>273</v>
      </c>
      <c r="AH99">
        <v>59</v>
      </c>
      <c r="AI99" s="147">
        <f t="shared" si="12"/>
        <v>0</v>
      </c>
      <c r="AK99" s="134">
        <f t="shared" si="13"/>
        <v>0</v>
      </c>
      <c r="AL99" s="132">
        <f t="shared" si="14"/>
        <v>0</v>
      </c>
      <c r="AM99" s="132">
        <f t="shared" si="15"/>
        <v>0</v>
      </c>
      <c r="AN99" s="133">
        <f t="shared" si="16"/>
        <v>0</v>
      </c>
      <c r="AO99" t="s">
        <v>58</v>
      </c>
      <c r="AP99" s="69" t="s">
        <v>57</v>
      </c>
      <c r="AQ99" s="138">
        <f>SUM(AY89:AY100)</f>
        <v>0</v>
      </c>
      <c r="AR99" s="515"/>
      <c r="AS99" s="514"/>
      <c r="AT99" s="455" t="s">
        <v>273</v>
      </c>
      <c r="AU99">
        <v>47</v>
      </c>
      <c r="AV99" s="147">
        <f t="shared" si="17"/>
        <v>0</v>
      </c>
      <c r="AX99" s="134">
        <f t="shared" si="18"/>
        <v>0</v>
      </c>
      <c r="AY99" s="132">
        <f t="shared" si="19"/>
        <v>0</v>
      </c>
      <c r="AZ99" s="132">
        <f t="shared" si="20"/>
        <v>0</v>
      </c>
      <c r="BA99" s="133">
        <f t="shared" si="21"/>
        <v>0</v>
      </c>
      <c r="BB99" t="s">
        <v>58</v>
      </c>
    </row>
    <row r="100" spans="1:54" ht="16" thickBot="1" x14ac:dyDescent="0.25">
      <c r="A100" s="139" t="s">
        <v>59</v>
      </c>
      <c r="B100" s="458">
        <f>D100+Q100+AD100+AQ100</f>
        <v>0</v>
      </c>
      <c r="C100" s="140" t="s">
        <v>59</v>
      </c>
      <c r="D100" s="141">
        <f>SUM(K89:K100)</f>
        <v>0</v>
      </c>
      <c r="E100" s="148" t="s">
        <v>53</v>
      </c>
      <c r="F100" s="143">
        <f>M100</f>
        <v>0</v>
      </c>
      <c r="G100" s="469">
        <v>0</v>
      </c>
      <c r="H100" s="92">
        <v>84</v>
      </c>
      <c r="I100" s="147">
        <f t="shared" si="32"/>
        <v>0</v>
      </c>
      <c r="J100" s="92"/>
      <c r="K100" s="150">
        <f t="shared" si="23"/>
        <v>0</v>
      </c>
      <c r="L100" s="149">
        <f t="shared" si="27"/>
        <v>0</v>
      </c>
      <c r="M100" s="144">
        <f>M99-L100-G100</f>
        <v>0</v>
      </c>
      <c r="N100" s="146">
        <f t="shared" si="25"/>
        <v>0</v>
      </c>
      <c r="O100" s="92" t="s">
        <v>60</v>
      </c>
      <c r="P100" s="69" t="s">
        <v>59</v>
      </c>
      <c r="Q100" s="151">
        <f>SUM(X89:X100)</f>
        <v>0</v>
      </c>
      <c r="R100" s="148" t="s">
        <v>53</v>
      </c>
      <c r="S100" s="143">
        <f>Z100</f>
        <v>0</v>
      </c>
      <c r="T100" s="469">
        <v>0</v>
      </c>
      <c r="U100" s="92">
        <v>72</v>
      </c>
      <c r="V100" s="147">
        <f t="shared" si="28"/>
        <v>0</v>
      </c>
      <c r="W100" s="92"/>
      <c r="X100" s="145">
        <f t="shared" si="26"/>
        <v>0</v>
      </c>
      <c r="Y100" s="144">
        <f t="shared" si="29"/>
        <v>0</v>
      </c>
      <c r="Z100" s="144">
        <f>Z99-Y100-T100</f>
        <v>0</v>
      </c>
      <c r="AA100" s="146">
        <f t="shared" si="31"/>
        <v>0</v>
      </c>
      <c r="AB100" t="s">
        <v>60</v>
      </c>
      <c r="AC100" s="69" t="s">
        <v>59</v>
      </c>
      <c r="AD100" s="151">
        <f>SUM(AK89:AK100)</f>
        <v>0</v>
      </c>
      <c r="AE100" s="122" t="s">
        <v>53</v>
      </c>
      <c r="AF100" s="128">
        <f>AM100</f>
        <v>0</v>
      </c>
      <c r="AG100" s="469">
        <v>0</v>
      </c>
      <c r="AH100">
        <v>60</v>
      </c>
      <c r="AI100" s="147">
        <f t="shared" si="12"/>
        <v>0</v>
      </c>
      <c r="AK100" s="145">
        <f t="shared" si="13"/>
        <v>0</v>
      </c>
      <c r="AL100" s="144">
        <f t="shared" si="14"/>
        <v>0</v>
      </c>
      <c r="AM100" s="144">
        <f>AM99-AL100-AG100</f>
        <v>0</v>
      </c>
      <c r="AN100" s="146">
        <f t="shared" si="16"/>
        <v>0</v>
      </c>
      <c r="AO100" s="92" t="s">
        <v>60</v>
      </c>
      <c r="AP100" s="158" t="s">
        <v>59</v>
      </c>
      <c r="AQ100" s="159">
        <f>SUM(AX89:AX100)</f>
        <v>0</v>
      </c>
      <c r="AR100" s="160" t="s">
        <v>53</v>
      </c>
      <c r="AS100" s="161">
        <f>AZ100</f>
        <v>0</v>
      </c>
      <c r="AT100" s="469">
        <v>0</v>
      </c>
      <c r="AU100" s="157">
        <v>48</v>
      </c>
      <c r="AV100" s="150">
        <f t="shared" si="17"/>
        <v>0</v>
      </c>
      <c r="AW100" s="157"/>
      <c r="AX100" s="145">
        <f t="shared" si="18"/>
        <v>0</v>
      </c>
      <c r="AY100" s="144">
        <f t="shared" si="19"/>
        <v>0</v>
      </c>
      <c r="AZ100" s="144">
        <f>AZ99-AY100-AT100</f>
        <v>0</v>
      </c>
      <c r="BA100" s="146">
        <f t="shared" si="21"/>
        <v>0</v>
      </c>
      <c r="BB100" s="92" t="s">
        <v>60</v>
      </c>
    </row>
    <row r="101" spans="1:54" x14ac:dyDescent="0.2">
      <c r="E101" s="513">
        <f>E89+1</f>
        <v>2032</v>
      </c>
      <c r="F101" s="514"/>
      <c r="G101" s="436"/>
      <c r="H101">
        <v>85</v>
      </c>
      <c r="I101" s="468">
        <f>PMT($D$19,$D$22-H100,-M100)</f>
        <v>0</v>
      </c>
      <c r="K101" s="147">
        <f t="shared" si="23"/>
        <v>0</v>
      </c>
      <c r="L101" s="135">
        <f t="shared" si="27"/>
        <v>0</v>
      </c>
      <c r="M101" s="135">
        <f t="shared" si="24"/>
        <v>0</v>
      </c>
      <c r="N101" s="133">
        <f t="shared" si="25"/>
        <v>0</v>
      </c>
      <c r="O101" t="s">
        <v>39</v>
      </c>
      <c r="Q101" s="121"/>
      <c r="R101" s="515">
        <f>R89+1</f>
        <v>2032</v>
      </c>
      <c r="S101" s="514"/>
      <c r="T101" s="436"/>
      <c r="U101">
        <v>73</v>
      </c>
      <c r="V101" s="468">
        <f t="shared" si="28"/>
        <v>0</v>
      </c>
      <c r="X101" s="134">
        <f t="shared" si="26"/>
        <v>0</v>
      </c>
      <c r="Y101" s="132">
        <f t="shared" si="29"/>
        <v>0</v>
      </c>
      <c r="Z101" s="132">
        <f t="shared" si="30"/>
        <v>0</v>
      </c>
      <c r="AA101" s="133">
        <f t="shared" si="31"/>
        <v>0</v>
      </c>
      <c r="AB101" s="153" t="s">
        <v>39</v>
      </c>
      <c r="AC101" s="154"/>
      <c r="AD101" s="155"/>
      <c r="AE101" s="517">
        <f>AE89+1</f>
        <v>2032</v>
      </c>
      <c r="AF101" s="518"/>
      <c r="AG101" s="436"/>
      <c r="AH101" s="153">
        <v>61</v>
      </c>
      <c r="AI101" s="468">
        <f t="shared" si="12"/>
        <v>0</v>
      </c>
      <c r="AJ101" s="153"/>
      <c r="AK101" s="134">
        <f t="shared" si="13"/>
        <v>0</v>
      </c>
      <c r="AL101" s="132">
        <f t="shared" si="14"/>
        <v>0</v>
      </c>
      <c r="AM101" s="132">
        <f t="shared" si="15"/>
        <v>0</v>
      </c>
      <c r="AN101" s="133">
        <f t="shared" si="16"/>
        <v>0</v>
      </c>
      <c r="AO101" t="s">
        <v>39</v>
      </c>
      <c r="AQ101" s="121"/>
      <c r="AR101" s="515">
        <f>AR89+1</f>
        <v>2032</v>
      </c>
      <c r="AS101" s="514"/>
      <c r="AT101" s="436"/>
      <c r="AU101">
        <v>49</v>
      </c>
      <c r="AV101" s="463">
        <f t="shared" si="17"/>
        <v>0</v>
      </c>
      <c r="AX101" s="134">
        <f t="shared" si="18"/>
        <v>0</v>
      </c>
      <c r="AY101" s="132">
        <f t="shared" si="19"/>
        <v>0</v>
      </c>
      <c r="AZ101" s="132">
        <f t="shared" si="20"/>
        <v>0</v>
      </c>
      <c r="BA101" s="133">
        <f t="shared" si="21"/>
        <v>0</v>
      </c>
      <c r="BB101" t="s">
        <v>39</v>
      </c>
    </row>
    <row r="102" spans="1:54" x14ac:dyDescent="0.2">
      <c r="E102" s="513"/>
      <c r="F102" s="514"/>
      <c r="G102" s="436"/>
      <c r="H102">
        <v>86</v>
      </c>
      <c r="I102" s="147">
        <f t="shared" ref="I102:I112" si="33">I101</f>
        <v>0</v>
      </c>
      <c r="K102" s="147">
        <f t="shared" si="23"/>
        <v>0</v>
      </c>
      <c r="L102" s="135">
        <f t="shared" si="27"/>
        <v>0</v>
      </c>
      <c r="M102" s="135">
        <f t="shared" si="24"/>
        <v>0</v>
      </c>
      <c r="N102" s="133">
        <f t="shared" si="25"/>
        <v>0</v>
      </c>
      <c r="O102" t="s">
        <v>41</v>
      </c>
      <c r="Q102" s="121"/>
      <c r="R102" s="515"/>
      <c r="S102" s="514"/>
      <c r="T102" s="436"/>
      <c r="U102">
        <v>74</v>
      </c>
      <c r="V102" s="147">
        <f t="shared" si="28"/>
        <v>0</v>
      </c>
      <c r="X102" s="134">
        <f t="shared" si="26"/>
        <v>0</v>
      </c>
      <c r="Y102" s="132">
        <f t="shared" si="29"/>
        <v>0</v>
      </c>
      <c r="Z102" s="132">
        <f t="shared" si="30"/>
        <v>0</v>
      </c>
      <c r="AA102" s="133">
        <f t="shared" si="31"/>
        <v>0</v>
      </c>
      <c r="AB102" t="s">
        <v>41</v>
      </c>
      <c r="AE102" s="515"/>
      <c r="AF102" s="514"/>
      <c r="AG102" s="436"/>
      <c r="AH102">
        <v>62</v>
      </c>
      <c r="AI102" s="147">
        <f t="shared" si="12"/>
        <v>0</v>
      </c>
      <c r="AK102" s="134">
        <f t="shared" si="13"/>
        <v>0</v>
      </c>
      <c r="AL102" s="132">
        <f t="shared" si="14"/>
        <v>0</v>
      </c>
      <c r="AM102" s="132">
        <f t="shared" si="15"/>
        <v>0</v>
      </c>
      <c r="AN102" s="133">
        <f t="shared" si="16"/>
        <v>0</v>
      </c>
      <c r="AO102" t="s">
        <v>41</v>
      </c>
      <c r="AQ102" s="121"/>
      <c r="AR102" s="515"/>
      <c r="AS102" s="514"/>
      <c r="AT102" s="436"/>
      <c r="AU102">
        <v>50</v>
      </c>
      <c r="AV102" s="147">
        <f t="shared" si="17"/>
        <v>0</v>
      </c>
      <c r="AX102" s="134">
        <f t="shared" si="18"/>
        <v>0</v>
      </c>
      <c r="AY102" s="132">
        <f t="shared" si="19"/>
        <v>0</v>
      </c>
      <c r="AZ102" s="132">
        <f t="shared" si="20"/>
        <v>0</v>
      </c>
      <c r="BA102" s="133">
        <f t="shared" si="21"/>
        <v>0</v>
      </c>
      <c r="BB102" t="s">
        <v>41</v>
      </c>
    </row>
    <row r="103" spans="1:54" x14ac:dyDescent="0.2">
      <c r="E103" s="513"/>
      <c r="F103" s="514"/>
      <c r="G103" s="436"/>
      <c r="H103">
        <v>87</v>
      </c>
      <c r="I103" s="147">
        <f t="shared" si="33"/>
        <v>0</v>
      </c>
      <c r="K103" s="147">
        <f t="shared" si="23"/>
        <v>0</v>
      </c>
      <c r="L103" s="135">
        <f t="shared" si="27"/>
        <v>0</v>
      </c>
      <c r="M103" s="135">
        <f t="shared" si="24"/>
        <v>0</v>
      </c>
      <c r="N103" s="133">
        <f t="shared" si="25"/>
        <v>0</v>
      </c>
      <c r="O103" t="s">
        <v>43</v>
      </c>
      <c r="Q103" s="121"/>
      <c r="R103" s="515"/>
      <c r="S103" s="514"/>
      <c r="T103" s="436"/>
      <c r="U103">
        <v>75</v>
      </c>
      <c r="V103" s="147">
        <f t="shared" si="28"/>
        <v>0</v>
      </c>
      <c r="X103" s="134">
        <f t="shared" si="26"/>
        <v>0</v>
      </c>
      <c r="Y103" s="132">
        <f t="shared" si="29"/>
        <v>0</v>
      </c>
      <c r="Z103" s="132">
        <f t="shared" si="30"/>
        <v>0</v>
      </c>
      <c r="AA103" s="133">
        <f t="shared" si="31"/>
        <v>0</v>
      </c>
      <c r="AB103" t="s">
        <v>43</v>
      </c>
      <c r="AE103" s="515"/>
      <c r="AF103" s="514"/>
      <c r="AG103" s="436"/>
      <c r="AH103">
        <v>63</v>
      </c>
      <c r="AI103" s="147">
        <f t="shared" si="12"/>
        <v>0</v>
      </c>
      <c r="AK103" s="134">
        <f t="shared" si="13"/>
        <v>0</v>
      </c>
      <c r="AL103" s="132">
        <f t="shared" si="14"/>
        <v>0</v>
      </c>
      <c r="AM103" s="132">
        <f t="shared" si="15"/>
        <v>0</v>
      </c>
      <c r="AN103" s="133">
        <f t="shared" si="16"/>
        <v>0</v>
      </c>
      <c r="AO103" t="s">
        <v>43</v>
      </c>
      <c r="AQ103" s="121"/>
      <c r="AR103" s="515"/>
      <c r="AS103" s="514"/>
      <c r="AT103" s="436"/>
      <c r="AU103">
        <v>51</v>
      </c>
      <c r="AV103" s="147">
        <f t="shared" si="17"/>
        <v>0</v>
      </c>
      <c r="AX103" s="134">
        <f t="shared" si="18"/>
        <v>0</v>
      </c>
      <c r="AY103" s="132">
        <f t="shared" si="19"/>
        <v>0</v>
      </c>
      <c r="AZ103" s="132">
        <f t="shared" si="20"/>
        <v>0</v>
      </c>
      <c r="BA103" s="133">
        <f t="shared" si="21"/>
        <v>0</v>
      </c>
      <c r="BB103" t="s">
        <v>43</v>
      </c>
    </row>
    <row r="104" spans="1:54" x14ac:dyDescent="0.2">
      <c r="E104" s="513"/>
      <c r="F104" s="514"/>
      <c r="G104" s="436"/>
      <c r="H104">
        <v>88</v>
      </c>
      <c r="I104" s="147">
        <f t="shared" si="33"/>
        <v>0</v>
      </c>
      <c r="K104" s="147">
        <f t="shared" si="23"/>
        <v>0</v>
      </c>
      <c r="L104" s="135">
        <f t="shared" si="27"/>
        <v>0</v>
      </c>
      <c r="M104" s="135">
        <f t="shared" si="24"/>
        <v>0</v>
      </c>
      <c r="N104" s="133">
        <f t="shared" si="25"/>
        <v>0</v>
      </c>
      <c r="O104" t="s">
        <v>45</v>
      </c>
      <c r="Q104" s="121"/>
      <c r="R104" s="515"/>
      <c r="S104" s="514"/>
      <c r="T104" s="436"/>
      <c r="U104">
        <v>76</v>
      </c>
      <c r="V104" s="147">
        <f t="shared" si="28"/>
        <v>0</v>
      </c>
      <c r="X104" s="134">
        <f t="shared" si="26"/>
        <v>0</v>
      </c>
      <c r="Y104" s="132">
        <f t="shared" si="29"/>
        <v>0</v>
      </c>
      <c r="Z104" s="132">
        <f t="shared" si="30"/>
        <v>0</v>
      </c>
      <c r="AA104" s="133">
        <f t="shared" si="31"/>
        <v>0</v>
      </c>
      <c r="AB104" t="s">
        <v>45</v>
      </c>
      <c r="AE104" s="515"/>
      <c r="AF104" s="514"/>
      <c r="AG104" s="436"/>
      <c r="AH104">
        <v>64</v>
      </c>
      <c r="AI104" s="147">
        <f t="shared" si="12"/>
        <v>0</v>
      </c>
      <c r="AK104" s="134">
        <f t="shared" si="13"/>
        <v>0</v>
      </c>
      <c r="AL104" s="132">
        <f t="shared" si="14"/>
        <v>0</v>
      </c>
      <c r="AM104" s="132">
        <f t="shared" si="15"/>
        <v>0</v>
      </c>
      <c r="AN104" s="133">
        <f t="shared" si="16"/>
        <v>0</v>
      </c>
      <c r="AO104" t="s">
        <v>45</v>
      </c>
      <c r="AQ104" s="121"/>
      <c r="AR104" s="515"/>
      <c r="AS104" s="514"/>
      <c r="AT104" s="436"/>
      <c r="AU104">
        <v>52</v>
      </c>
      <c r="AV104" s="147">
        <f t="shared" si="17"/>
        <v>0</v>
      </c>
      <c r="AX104" s="134">
        <f t="shared" si="18"/>
        <v>0</v>
      </c>
      <c r="AY104" s="132">
        <f t="shared" si="19"/>
        <v>0</v>
      </c>
      <c r="AZ104" s="132">
        <f t="shared" si="20"/>
        <v>0</v>
      </c>
      <c r="BA104" s="133">
        <f t="shared" si="21"/>
        <v>0</v>
      </c>
      <c r="BB104" t="s">
        <v>45</v>
      </c>
    </row>
    <row r="105" spans="1:54" x14ac:dyDescent="0.2">
      <c r="E105" s="513"/>
      <c r="F105" s="514"/>
      <c r="G105" s="436"/>
      <c r="H105">
        <v>89</v>
      </c>
      <c r="I105" s="147">
        <f t="shared" si="33"/>
        <v>0</v>
      </c>
      <c r="K105" s="147">
        <f t="shared" si="23"/>
        <v>0</v>
      </c>
      <c r="L105" s="135">
        <f t="shared" si="27"/>
        <v>0</v>
      </c>
      <c r="M105" s="135">
        <f t="shared" si="24"/>
        <v>0</v>
      </c>
      <c r="N105" s="133">
        <f t="shared" si="25"/>
        <v>0</v>
      </c>
      <c r="O105" t="s">
        <v>47</v>
      </c>
      <c r="Q105" s="121"/>
      <c r="R105" s="515"/>
      <c r="S105" s="514"/>
      <c r="T105" s="436"/>
      <c r="U105">
        <v>77</v>
      </c>
      <c r="V105" s="147">
        <f t="shared" si="28"/>
        <v>0</v>
      </c>
      <c r="X105" s="134">
        <f t="shared" si="26"/>
        <v>0</v>
      </c>
      <c r="Y105" s="132">
        <f t="shared" si="29"/>
        <v>0</v>
      </c>
      <c r="Z105" s="132">
        <f t="shared" si="30"/>
        <v>0</v>
      </c>
      <c r="AA105" s="133">
        <f t="shared" si="31"/>
        <v>0</v>
      </c>
      <c r="AB105" t="s">
        <v>47</v>
      </c>
      <c r="AE105" s="515"/>
      <c r="AF105" s="514"/>
      <c r="AG105" s="436"/>
      <c r="AH105">
        <v>65</v>
      </c>
      <c r="AI105" s="147">
        <f t="shared" si="12"/>
        <v>0</v>
      </c>
      <c r="AK105" s="134">
        <f t="shared" si="13"/>
        <v>0</v>
      </c>
      <c r="AL105" s="132">
        <f t="shared" si="14"/>
        <v>0</v>
      </c>
      <c r="AM105" s="132">
        <f t="shared" si="15"/>
        <v>0</v>
      </c>
      <c r="AN105" s="133">
        <f t="shared" si="16"/>
        <v>0</v>
      </c>
      <c r="AO105" t="s">
        <v>47</v>
      </c>
      <c r="AQ105" s="121"/>
      <c r="AR105" s="515"/>
      <c r="AS105" s="514"/>
      <c r="AT105" s="436"/>
      <c r="AU105">
        <v>53</v>
      </c>
      <c r="AV105" s="147">
        <f t="shared" si="17"/>
        <v>0</v>
      </c>
      <c r="AX105" s="134">
        <f t="shared" si="18"/>
        <v>0</v>
      </c>
      <c r="AY105" s="132">
        <f t="shared" si="19"/>
        <v>0</v>
      </c>
      <c r="AZ105" s="132">
        <f t="shared" si="20"/>
        <v>0</v>
      </c>
      <c r="BA105" s="133">
        <f t="shared" si="21"/>
        <v>0</v>
      </c>
      <c r="BB105" t="s">
        <v>47</v>
      </c>
    </row>
    <row r="106" spans="1:54" x14ac:dyDescent="0.2">
      <c r="E106" s="513"/>
      <c r="F106" s="514"/>
      <c r="G106" s="436"/>
      <c r="H106">
        <v>90</v>
      </c>
      <c r="I106" s="147">
        <f t="shared" si="33"/>
        <v>0</v>
      </c>
      <c r="K106" s="147">
        <f t="shared" si="23"/>
        <v>0</v>
      </c>
      <c r="L106" s="135">
        <f t="shared" si="27"/>
        <v>0</v>
      </c>
      <c r="M106" s="135">
        <f t="shared" si="24"/>
        <v>0</v>
      </c>
      <c r="N106" s="133">
        <f t="shared" si="25"/>
        <v>0</v>
      </c>
      <c r="O106" t="s">
        <v>49</v>
      </c>
      <c r="Q106" s="121"/>
      <c r="R106" s="515"/>
      <c r="S106" s="514"/>
      <c r="T106" s="436"/>
      <c r="U106">
        <v>78</v>
      </c>
      <c r="V106" s="147">
        <f t="shared" si="28"/>
        <v>0</v>
      </c>
      <c r="X106" s="134">
        <f t="shared" si="26"/>
        <v>0</v>
      </c>
      <c r="Y106" s="132">
        <f t="shared" si="29"/>
        <v>0</v>
      </c>
      <c r="Z106" s="132">
        <f t="shared" si="30"/>
        <v>0</v>
      </c>
      <c r="AA106" s="133">
        <f t="shared" si="31"/>
        <v>0</v>
      </c>
      <c r="AB106" t="s">
        <v>49</v>
      </c>
      <c r="AE106" s="515"/>
      <c r="AF106" s="514"/>
      <c r="AG106" s="436"/>
      <c r="AH106">
        <v>66</v>
      </c>
      <c r="AI106" s="147">
        <f t="shared" ref="AI106:AI160" si="34">PMT($AD$43,$AD$46-AH105,-AM105)</f>
        <v>0</v>
      </c>
      <c r="AK106" s="134">
        <f t="shared" ref="AK106:AK160" si="35">AM105*$Q$31</f>
        <v>0</v>
      </c>
      <c r="AL106" s="132">
        <f t="shared" ref="AL106:AL160" si="36">(AI106-AK106)</f>
        <v>0</v>
      </c>
      <c r="AM106" s="132">
        <f t="shared" ref="AM106:AM159" si="37">AM105-AL106</f>
        <v>0</v>
      </c>
      <c r="AN106" s="133">
        <f t="shared" ref="AN106:AN160" si="38">-AI106</f>
        <v>0</v>
      </c>
      <c r="AO106" t="s">
        <v>49</v>
      </c>
      <c r="AQ106" s="121"/>
      <c r="AR106" s="515"/>
      <c r="AS106" s="514"/>
      <c r="AT106" s="436"/>
      <c r="AU106">
        <v>54</v>
      </c>
      <c r="AV106" s="147">
        <f t="shared" si="17"/>
        <v>0</v>
      </c>
      <c r="AX106" s="134">
        <f t="shared" si="18"/>
        <v>0</v>
      </c>
      <c r="AY106" s="132">
        <f t="shared" si="19"/>
        <v>0</v>
      </c>
      <c r="AZ106" s="132">
        <f t="shared" si="20"/>
        <v>0</v>
      </c>
      <c r="BA106" s="133">
        <f t="shared" si="21"/>
        <v>0</v>
      </c>
      <c r="BB106" t="s">
        <v>49</v>
      </c>
    </row>
    <row r="107" spans="1:54" ht="21" x14ac:dyDescent="0.25">
      <c r="A107" s="136">
        <f>A95+1</f>
        <v>2032</v>
      </c>
      <c r="E107" s="513"/>
      <c r="F107" s="514"/>
      <c r="G107" s="436"/>
      <c r="H107">
        <v>91</v>
      </c>
      <c r="I107" s="147">
        <f t="shared" si="33"/>
        <v>0</v>
      </c>
      <c r="K107" s="147">
        <f t="shared" si="23"/>
        <v>0</v>
      </c>
      <c r="L107" s="135">
        <f t="shared" si="27"/>
        <v>0</v>
      </c>
      <c r="M107" s="135">
        <f t="shared" si="24"/>
        <v>0</v>
      </c>
      <c r="N107" s="133">
        <f t="shared" si="25"/>
        <v>0</v>
      </c>
      <c r="O107" t="s">
        <v>51</v>
      </c>
      <c r="Q107" s="121"/>
      <c r="R107" s="515"/>
      <c r="S107" s="514"/>
      <c r="T107" s="436"/>
      <c r="U107">
        <v>79</v>
      </c>
      <c r="V107" s="147">
        <f t="shared" si="28"/>
        <v>0</v>
      </c>
      <c r="X107" s="134">
        <f t="shared" si="26"/>
        <v>0</v>
      </c>
      <c r="Y107" s="132">
        <f t="shared" si="29"/>
        <v>0</v>
      </c>
      <c r="Z107" s="132">
        <f t="shared" si="30"/>
        <v>0</v>
      </c>
      <c r="AA107" s="133">
        <f t="shared" si="31"/>
        <v>0</v>
      </c>
      <c r="AB107" t="s">
        <v>51</v>
      </c>
      <c r="AE107" s="515"/>
      <c r="AF107" s="514"/>
      <c r="AG107" s="436"/>
      <c r="AH107">
        <v>67</v>
      </c>
      <c r="AI107" s="147">
        <f t="shared" si="34"/>
        <v>0</v>
      </c>
      <c r="AK107" s="134">
        <f t="shared" si="35"/>
        <v>0</v>
      </c>
      <c r="AL107" s="132">
        <f t="shared" si="36"/>
        <v>0</v>
      </c>
      <c r="AM107" s="132">
        <f t="shared" si="37"/>
        <v>0</v>
      </c>
      <c r="AN107" s="133">
        <f t="shared" si="38"/>
        <v>0</v>
      </c>
      <c r="AO107" t="s">
        <v>51</v>
      </c>
      <c r="AQ107" s="121"/>
      <c r="AR107" s="515"/>
      <c r="AS107" s="514"/>
      <c r="AT107" s="436"/>
      <c r="AU107">
        <v>55</v>
      </c>
      <c r="AV107" s="147">
        <f t="shared" si="17"/>
        <v>0</v>
      </c>
      <c r="AX107" s="134">
        <f t="shared" si="18"/>
        <v>0</v>
      </c>
      <c r="AY107" s="132">
        <f t="shared" si="19"/>
        <v>0</v>
      </c>
      <c r="AZ107" s="132">
        <f t="shared" si="20"/>
        <v>0</v>
      </c>
      <c r="BA107" s="133">
        <f t="shared" si="21"/>
        <v>0</v>
      </c>
      <c r="BB107" t="s">
        <v>51</v>
      </c>
    </row>
    <row r="108" spans="1:54" x14ac:dyDescent="0.2">
      <c r="A108" s="74" t="s">
        <v>53</v>
      </c>
      <c r="B108" s="457">
        <f>F112+S112+AF112+AS112</f>
        <v>0</v>
      </c>
      <c r="E108" s="513"/>
      <c r="F108" s="514"/>
      <c r="G108" s="436"/>
      <c r="H108">
        <v>92</v>
      </c>
      <c r="I108" s="147">
        <f t="shared" si="33"/>
        <v>0</v>
      </c>
      <c r="K108" s="147">
        <f t="shared" si="23"/>
        <v>0</v>
      </c>
      <c r="L108" s="135">
        <f t="shared" si="27"/>
        <v>0</v>
      </c>
      <c r="M108" s="135">
        <f t="shared" si="24"/>
        <v>0</v>
      </c>
      <c r="N108" s="133">
        <f t="shared" si="25"/>
        <v>0</v>
      </c>
      <c r="O108" t="s">
        <v>52</v>
      </c>
      <c r="Q108" s="121"/>
      <c r="R108" s="515"/>
      <c r="S108" s="514"/>
      <c r="T108" s="436"/>
      <c r="U108">
        <v>80</v>
      </c>
      <c r="V108" s="147">
        <f t="shared" si="28"/>
        <v>0</v>
      </c>
      <c r="X108" s="134">
        <f t="shared" si="26"/>
        <v>0</v>
      </c>
      <c r="Y108" s="132">
        <f t="shared" si="29"/>
        <v>0</v>
      </c>
      <c r="Z108" s="132">
        <f t="shared" si="30"/>
        <v>0</v>
      </c>
      <c r="AA108" s="133">
        <f t="shared" si="31"/>
        <v>0</v>
      </c>
      <c r="AB108" t="s">
        <v>52</v>
      </c>
      <c r="AE108" s="515"/>
      <c r="AF108" s="514"/>
      <c r="AG108" s="436"/>
      <c r="AH108">
        <v>68</v>
      </c>
      <c r="AI108" s="147">
        <f t="shared" si="34"/>
        <v>0</v>
      </c>
      <c r="AK108" s="134">
        <f t="shared" si="35"/>
        <v>0</v>
      </c>
      <c r="AL108" s="132">
        <f t="shared" si="36"/>
        <v>0</v>
      </c>
      <c r="AM108" s="132">
        <f t="shared" si="37"/>
        <v>0</v>
      </c>
      <c r="AN108" s="133">
        <f t="shared" si="38"/>
        <v>0</v>
      </c>
      <c r="AO108" t="s">
        <v>52</v>
      </c>
      <c r="AQ108" s="121"/>
      <c r="AR108" s="515"/>
      <c r="AS108" s="514"/>
      <c r="AT108" s="436"/>
      <c r="AU108">
        <v>56</v>
      </c>
      <c r="AV108" s="147">
        <f t="shared" si="17"/>
        <v>0</v>
      </c>
      <c r="AX108" s="134">
        <f t="shared" si="18"/>
        <v>0</v>
      </c>
      <c r="AY108" s="132">
        <f t="shared" si="19"/>
        <v>0</v>
      </c>
      <c r="AZ108" s="132">
        <f t="shared" si="20"/>
        <v>0</v>
      </c>
      <c r="BA108" s="133">
        <f t="shared" si="21"/>
        <v>0</v>
      </c>
      <c r="BB108" t="s">
        <v>52</v>
      </c>
    </row>
    <row r="109" spans="1:54" x14ac:dyDescent="0.2">
      <c r="A109" s="74" t="s">
        <v>55</v>
      </c>
      <c r="B109" s="457">
        <f>D110+Q110+AD110+AQ110</f>
        <v>0</v>
      </c>
      <c r="E109" s="513"/>
      <c r="F109" s="514"/>
      <c r="G109" s="436"/>
      <c r="H109">
        <v>93</v>
      </c>
      <c r="I109" s="147">
        <f t="shared" si="33"/>
        <v>0</v>
      </c>
      <c r="K109" s="147">
        <f t="shared" si="23"/>
        <v>0</v>
      </c>
      <c r="L109" s="135">
        <f t="shared" si="27"/>
        <v>0</v>
      </c>
      <c r="M109" s="135">
        <f t="shared" si="24"/>
        <v>0</v>
      </c>
      <c r="N109" s="133">
        <f t="shared" si="25"/>
        <v>0</v>
      </c>
      <c r="O109" t="s">
        <v>54</v>
      </c>
      <c r="Q109" s="121"/>
      <c r="R109" s="515"/>
      <c r="S109" s="514"/>
      <c r="T109" s="436"/>
      <c r="U109">
        <v>81</v>
      </c>
      <c r="V109" s="147">
        <f t="shared" si="28"/>
        <v>0</v>
      </c>
      <c r="X109" s="134">
        <f t="shared" si="26"/>
        <v>0</v>
      </c>
      <c r="Y109" s="132">
        <f t="shared" si="29"/>
        <v>0</v>
      </c>
      <c r="Z109" s="132">
        <f t="shared" si="30"/>
        <v>0</v>
      </c>
      <c r="AA109" s="133">
        <f t="shared" si="31"/>
        <v>0</v>
      </c>
      <c r="AB109" t="s">
        <v>54</v>
      </c>
      <c r="AE109" s="515"/>
      <c r="AF109" s="514"/>
      <c r="AG109" s="436"/>
      <c r="AH109">
        <v>69</v>
      </c>
      <c r="AI109" s="147">
        <f t="shared" si="34"/>
        <v>0</v>
      </c>
      <c r="AK109" s="134">
        <f t="shared" si="35"/>
        <v>0</v>
      </c>
      <c r="AL109" s="132">
        <f t="shared" si="36"/>
        <v>0</v>
      </c>
      <c r="AM109" s="132">
        <f t="shared" si="37"/>
        <v>0</v>
      </c>
      <c r="AN109" s="133">
        <f t="shared" si="38"/>
        <v>0</v>
      </c>
      <c r="AO109" t="s">
        <v>54</v>
      </c>
      <c r="AQ109" s="121"/>
      <c r="AR109" s="515"/>
      <c r="AS109" s="514"/>
      <c r="AT109" s="436"/>
      <c r="AU109">
        <v>57</v>
      </c>
      <c r="AV109" s="147">
        <f t="shared" si="17"/>
        <v>0</v>
      </c>
      <c r="AX109" s="134">
        <f t="shared" si="18"/>
        <v>0</v>
      </c>
      <c r="AY109" s="132">
        <f t="shared" si="19"/>
        <v>0</v>
      </c>
      <c r="AZ109" s="132">
        <f t="shared" si="20"/>
        <v>0</v>
      </c>
      <c r="BA109" s="133">
        <f t="shared" si="21"/>
        <v>0</v>
      </c>
      <c r="BB109" t="s">
        <v>54</v>
      </c>
    </row>
    <row r="110" spans="1:54" ht="16" thickBot="1" x14ac:dyDescent="0.25">
      <c r="A110" s="74" t="s">
        <v>275</v>
      </c>
      <c r="B110" s="457">
        <f>G112+T112+AG112+AT112</f>
        <v>0</v>
      </c>
      <c r="C110" s="69" t="s">
        <v>55</v>
      </c>
      <c r="D110" s="138">
        <f>SUM(I101:I112)</f>
        <v>0</v>
      </c>
      <c r="E110" s="513"/>
      <c r="F110" s="514"/>
      <c r="G110" s="436"/>
      <c r="H110">
        <v>94</v>
      </c>
      <c r="I110" s="147">
        <f t="shared" si="33"/>
        <v>0</v>
      </c>
      <c r="K110" s="147">
        <f t="shared" si="23"/>
        <v>0</v>
      </c>
      <c r="L110" s="135">
        <f t="shared" si="27"/>
        <v>0</v>
      </c>
      <c r="M110" s="135">
        <f t="shared" si="24"/>
        <v>0</v>
      </c>
      <c r="N110" s="133">
        <f t="shared" si="25"/>
        <v>0</v>
      </c>
      <c r="O110" t="s">
        <v>56</v>
      </c>
      <c r="P110" s="69" t="s">
        <v>55</v>
      </c>
      <c r="Q110" s="138">
        <f>SUM(V101:V112)</f>
        <v>0</v>
      </c>
      <c r="R110" s="515"/>
      <c r="S110" s="514"/>
      <c r="T110" s="436"/>
      <c r="U110">
        <v>82</v>
      </c>
      <c r="V110" s="147">
        <f t="shared" si="28"/>
        <v>0</v>
      </c>
      <c r="X110" s="134">
        <f t="shared" si="26"/>
        <v>0</v>
      </c>
      <c r="Y110" s="132">
        <f t="shared" si="29"/>
        <v>0</v>
      </c>
      <c r="Z110" s="132">
        <f t="shared" si="30"/>
        <v>0</v>
      </c>
      <c r="AA110" s="133">
        <f t="shared" si="31"/>
        <v>0</v>
      </c>
      <c r="AB110" t="s">
        <v>56</v>
      </c>
      <c r="AC110" s="69" t="s">
        <v>55</v>
      </c>
      <c r="AD110" s="138">
        <f>SUM(AI101:AI112)</f>
        <v>0</v>
      </c>
      <c r="AE110" s="515"/>
      <c r="AF110" s="514"/>
      <c r="AG110" s="436"/>
      <c r="AH110">
        <v>70</v>
      </c>
      <c r="AI110" s="147">
        <f t="shared" si="34"/>
        <v>0</v>
      </c>
      <c r="AK110" s="134">
        <f t="shared" si="35"/>
        <v>0</v>
      </c>
      <c r="AL110" s="132">
        <f t="shared" si="36"/>
        <v>0</v>
      </c>
      <c r="AM110" s="132">
        <f t="shared" si="37"/>
        <v>0</v>
      </c>
      <c r="AN110" s="133">
        <f t="shared" si="38"/>
        <v>0</v>
      </c>
      <c r="AO110" t="s">
        <v>56</v>
      </c>
      <c r="AP110" s="69" t="s">
        <v>55</v>
      </c>
      <c r="AQ110" s="138">
        <f>SUM(AV101:AV112)</f>
        <v>0</v>
      </c>
      <c r="AR110" s="515"/>
      <c r="AS110" s="514"/>
      <c r="AT110" s="436"/>
      <c r="AU110">
        <v>58</v>
      </c>
      <c r="AV110" s="147">
        <f t="shared" si="17"/>
        <v>0</v>
      </c>
      <c r="AX110" s="134">
        <f t="shared" si="18"/>
        <v>0</v>
      </c>
      <c r="AY110" s="132">
        <f t="shared" si="19"/>
        <v>0</v>
      </c>
      <c r="AZ110" s="132">
        <f t="shared" si="20"/>
        <v>0</v>
      </c>
      <c r="BA110" s="133">
        <f t="shared" si="21"/>
        <v>0</v>
      </c>
      <c r="BB110" t="s">
        <v>56</v>
      </c>
    </row>
    <row r="111" spans="1:54" x14ac:dyDescent="0.2">
      <c r="A111" s="74" t="s">
        <v>57</v>
      </c>
      <c r="B111" s="457">
        <f>D111+Q111+AD111+AQ111</f>
        <v>0</v>
      </c>
      <c r="C111" s="69" t="s">
        <v>57</v>
      </c>
      <c r="D111" s="138">
        <f>SUM(L101:L112)</f>
        <v>0</v>
      </c>
      <c r="E111" s="513"/>
      <c r="F111" s="514"/>
      <c r="G111" s="455" t="s">
        <v>273</v>
      </c>
      <c r="H111">
        <v>95</v>
      </c>
      <c r="I111" s="147">
        <f t="shared" si="33"/>
        <v>0</v>
      </c>
      <c r="K111" s="147">
        <f t="shared" si="23"/>
        <v>0</v>
      </c>
      <c r="L111" s="135">
        <f t="shared" si="27"/>
        <v>0</v>
      </c>
      <c r="M111" s="135">
        <f t="shared" si="24"/>
        <v>0</v>
      </c>
      <c r="N111" s="133">
        <f t="shared" si="25"/>
        <v>0</v>
      </c>
      <c r="O111" t="s">
        <v>58</v>
      </c>
      <c r="P111" s="69" t="s">
        <v>57</v>
      </c>
      <c r="Q111" s="138">
        <f>SUM(Y101:Y112)</f>
        <v>0</v>
      </c>
      <c r="R111" s="515"/>
      <c r="S111" s="514"/>
      <c r="T111" s="455" t="s">
        <v>273</v>
      </c>
      <c r="U111">
        <v>83</v>
      </c>
      <c r="V111" s="147">
        <f t="shared" si="28"/>
        <v>0</v>
      </c>
      <c r="X111" s="134">
        <f t="shared" si="26"/>
        <v>0</v>
      </c>
      <c r="Y111" s="132">
        <f t="shared" si="29"/>
        <v>0</v>
      </c>
      <c r="Z111" s="132">
        <f t="shared" si="30"/>
        <v>0</v>
      </c>
      <c r="AA111" s="133">
        <f t="shared" si="31"/>
        <v>0</v>
      </c>
      <c r="AB111" t="s">
        <v>58</v>
      </c>
      <c r="AC111" s="69" t="s">
        <v>57</v>
      </c>
      <c r="AD111" s="138">
        <f>SUM(AL101:AL112)</f>
        <v>0</v>
      </c>
      <c r="AE111" s="515"/>
      <c r="AF111" s="514"/>
      <c r="AG111" s="455" t="s">
        <v>273</v>
      </c>
      <c r="AH111">
        <v>71</v>
      </c>
      <c r="AI111" s="147">
        <f t="shared" si="34"/>
        <v>0</v>
      </c>
      <c r="AK111" s="134">
        <f t="shared" si="35"/>
        <v>0</v>
      </c>
      <c r="AL111" s="132">
        <f t="shared" si="36"/>
        <v>0</v>
      </c>
      <c r="AM111" s="132">
        <f t="shared" si="37"/>
        <v>0</v>
      </c>
      <c r="AN111" s="133">
        <f t="shared" si="38"/>
        <v>0</v>
      </c>
      <c r="AO111" t="s">
        <v>58</v>
      </c>
      <c r="AP111" s="69" t="s">
        <v>57</v>
      </c>
      <c r="AQ111" s="138">
        <f>SUM(AY101:AY112)</f>
        <v>0</v>
      </c>
      <c r="AR111" s="515"/>
      <c r="AS111" s="514"/>
      <c r="AT111" s="455" t="s">
        <v>273</v>
      </c>
      <c r="AU111">
        <v>59</v>
      </c>
      <c r="AV111" s="147">
        <f t="shared" si="17"/>
        <v>0</v>
      </c>
      <c r="AX111" s="134">
        <f t="shared" si="18"/>
        <v>0</v>
      </c>
      <c r="AY111" s="132">
        <f t="shared" si="19"/>
        <v>0</v>
      </c>
      <c r="AZ111" s="132">
        <f t="shared" si="20"/>
        <v>0</v>
      </c>
      <c r="BA111" s="133">
        <f t="shared" si="21"/>
        <v>0</v>
      </c>
      <c r="BB111" t="s">
        <v>58</v>
      </c>
    </row>
    <row r="112" spans="1:54" ht="16" thickBot="1" x14ac:dyDescent="0.25">
      <c r="A112" s="139" t="s">
        <v>59</v>
      </c>
      <c r="B112" s="458">
        <f>D112+Q112+AD112+AQ112</f>
        <v>0</v>
      </c>
      <c r="C112" s="140" t="s">
        <v>59</v>
      </c>
      <c r="D112" s="141">
        <f>SUM(K101:K112)</f>
        <v>0</v>
      </c>
      <c r="E112" s="148" t="s">
        <v>53</v>
      </c>
      <c r="F112" s="143">
        <f>M112</f>
        <v>0</v>
      </c>
      <c r="G112" s="469">
        <v>0</v>
      </c>
      <c r="H112" s="92">
        <v>96</v>
      </c>
      <c r="I112" s="147">
        <f t="shared" si="33"/>
        <v>0</v>
      </c>
      <c r="J112" s="92"/>
      <c r="K112" s="150">
        <f t="shared" si="23"/>
        <v>0</v>
      </c>
      <c r="L112" s="149">
        <f t="shared" si="27"/>
        <v>0</v>
      </c>
      <c r="M112" s="144">
        <f>M111-L112-G112</f>
        <v>0</v>
      </c>
      <c r="N112" s="146">
        <f t="shared" si="25"/>
        <v>0</v>
      </c>
      <c r="O112" s="92" t="s">
        <v>60</v>
      </c>
      <c r="P112" s="69" t="s">
        <v>59</v>
      </c>
      <c r="Q112" s="151">
        <f>SUM(X101:X112)</f>
        <v>0</v>
      </c>
      <c r="R112" s="148" t="s">
        <v>53</v>
      </c>
      <c r="S112" s="143">
        <f>Z112</f>
        <v>0</v>
      </c>
      <c r="T112" s="469">
        <v>0</v>
      </c>
      <c r="U112" s="92">
        <v>84</v>
      </c>
      <c r="V112" s="147">
        <f t="shared" si="28"/>
        <v>0</v>
      </c>
      <c r="W112" s="92"/>
      <c r="X112" s="145">
        <f t="shared" si="26"/>
        <v>0</v>
      </c>
      <c r="Y112" s="144">
        <f t="shared" si="29"/>
        <v>0</v>
      </c>
      <c r="Z112" s="144">
        <f>Z111-Y112-T112</f>
        <v>0</v>
      </c>
      <c r="AA112" s="146">
        <f t="shared" si="31"/>
        <v>0</v>
      </c>
      <c r="AB112" s="157" t="s">
        <v>60</v>
      </c>
      <c r="AC112" s="158" t="s">
        <v>59</v>
      </c>
      <c r="AD112" s="159">
        <f>SUM(AK101:AK112)</f>
        <v>0</v>
      </c>
      <c r="AE112" s="160" t="s">
        <v>53</v>
      </c>
      <c r="AF112" s="161">
        <f>AM112</f>
        <v>0</v>
      </c>
      <c r="AG112" s="469">
        <v>0</v>
      </c>
      <c r="AH112" s="157">
        <v>72</v>
      </c>
      <c r="AI112" s="147">
        <f t="shared" si="34"/>
        <v>0</v>
      </c>
      <c r="AJ112" s="157"/>
      <c r="AK112" s="145">
        <f t="shared" si="35"/>
        <v>0</v>
      </c>
      <c r="AL112" s="144">
        <f t="shared" si="36"/>
        <v>0</v>
      </c>
      <c r="AM112" s="144">
        <f>AM111-AL112-AG112</f>
        <v>0</v>
      </c>
      <c r="AN112" s="146">
        <f t="shared" si="38"/>
        <v>0</v>
      </c>
      <c r="AO112" s="157" t="s">
        <v>60</v>
      </c>
      <c r="AP112" s="158" t="s">
        <v>59</v>
      </c>
      <c r="AQ112" s="159">
        <f>SUM(AX101:AX112)</f>
        <v>0</v>
      </c>
      <c r="AR112" s="160" t="s">
        <v>53</v>
      </c>
      <c r="AS112" s="161">
        <f>AZ112</f>
        <v>0</v>
      </c>
      <c r="AT112" s="469">
        <v>0</v>
      </c>
      <c r="AU112" s="157">
        <v>60</v>
      </c>
      <c r="AV112" s="147">
        <f t="shared" si="17"/>
        <v>0</v>
      </c>
      <c r="AW112" s="157"/>
      <c r="AX112" s="145">
        <f t="shared" si="18"/>
        <v>0</v>
      </c>
      <c r="AY112" s="144">
        <f t="shared" si="19"/>
        <v>0</v>
      </c>
      <c r="AZ112" s="144">
        <f>AZ111-AY112-AT112</f>
        <v>0</v>
      </c>
      <c r="BA112" s="146">
        <f t="shared" si="21"/>
        <v>0</v>
      </c>
      <c r="BB112" s="92" t="s">
        <v>60</v>
      </c>
    </row>
    <row r="113" spans="1:54" x14ac:dyDescent="0.2">
      <c r="E113" s="513">
        <f>E101+1</f>
        <v>2033</v>
      </c>
      <c r="F113" s="514"/>
      <c r="G113" s="436"/>
      <c r="H113">
        <v>97</v>
      </c>
      <c r="I113" s="468">
        <f>PMT($D$19,$D$22-H112,-M112)</f>
        <v>0</v>
      </c>
      <c r="K113" s="147">
        <f t="shared" si="23"/>
        <v>0</v>
      </c>
      <c r="L113" s="135">
        <f t="shared" si="27"/>
        <v>0</v>
      </c>
      <c r="M113" s="135">
        <f t="shared" si="24"/>
        <v>0</v>
      </c>
      <c r="N113" s="133">
        <f t="shared" si="25"/>
        <v>0</v>
      </c>
      <c r="O113" t="s">
        <v>39</v>
      </c>
      <c r="Q113" s="121"/>
      <c r="R113" s="515">
        <f>R101+1</f>
        <v>2033</v>
      </c>
      <c r="S113" s="514"/>
      <c r="T113" s="436"/>
      <c r="U113">
        <v>85</v>
      </c>
      <c r="V113" s="468">
        <f t="shared" si="28"/>
        <v>0</v>
      </c>
      <c r="X113" s="134">
        <f t="shared" si="26"/>
        <v>0</v>
      </c>
      <c r="Y113" s="132">
        <f t="shared" si="29"/>
        <v>0</v>
      </c>
      <c r="Z113" s="132">
        <f t="shared" si="30"/>
        <v>0</v>
      </c>
      <c r="AA113" s="133">
        <f t="shared" si="31"/>
        <v>0</v>
      </c>
      <c r="AB113" t="s">
        <v>39</v>
      </c>
      <c r="AD113" s="121"/>
      <c r="AE113" s="515">
        <f>AE101+1</f>
        <v>2033</v>
      </c>
      <c r="AF113" s="514"/>
      <c r="AG113" s="436"/>
      <c r="AH113">
        <v>73</v>
      </c>
      <c r="AI113" s="468">
        <f t="shared" si="34"/>
        <v>0</v>
      </c>
      <c r="AK113" s="134">
        <f t="shared" si="35"/>
        <v>0</v>
      </c>
      <c r="AL113" s="132">
        <f t="shared" si="36"/>
        <v>0</v>
      </c>
      <c r="AM113" s="132">
        <f t="shared" si="37"/>
        <v>0</v>
      </c>
      <c r="AN113" s="133">
        <f t="shared" si="38"/>
        <v>0</v>
      </c>
      <c r="AO113" s="153" t="s">
        <v>39</v>
      </c>
      <c r="AP113" s="154"/>
      <c r="AQ113" s="155"/>
      <c r="AR113" s="517">
        <f>AR101+1</f>
        <v>2033</v>
      </c>
      <c r="AS113" s="518"/>
      <c r="AT113" s="436"/>
      <c r="AU113" s="153">
        <v>61</v>
      </c>
      <c r="AV113" s="468">
        <f t="shared" si="17"/>
        <v>0</v>
      </c>
      <c r="AW113" s="153"/>
      <c r="AX113" s="134">
        <f t="shared" si="18"/>
        <v>0</v>
      </c>
      <c r="AY113" s="132">
        <f t="shared" si="19"/>
        <v>0</v>
      </c>
      <c r="AZ113" s="132">
        <f t="shared" si="20"/>
        <v>0</v>
      </c>
      <c r="BA113" s="133">
        <f t="shared" si="21"/>
        <v>0</v>
      </c>
      <c r="BB113" t="s">
        <v>39</v>
      </c>
    </row>
    <row r="114" spans="1:54" x14ac:dyDescent="0.2">
      <c r="E114" s="513"/>
      <c r="F114" s="514"/>
      <c r="G114" s="436"/>
      <c r="H114">
        <v>98</v>
      </c>
      <c r="I114" s="147">
        <f t="shared" ref="I114:I124" si="39">I113</f>
        <v>0</v>
      </c>
      <c r="K114" s="147">
        <f t="shared" si="23"/>
        <v>0</v>
      </c>
      <c r="L114" s="135">
        <f t="shared" si="27"/>
        <v>0</v>
      </c>
      <c r="M114" s="135">
        <f t="shared" si="24"/>
        <v>0</v>
      </c>
      <c r="N114" s="133">
        <f t="shared" si="25"/>
        <v>0</v>
      </c>
      <c r="O114" t="s">
        <v>41</v>
      </c>
      <c r="Q114" s="121"/>
      <c r="R114" s="515"/>
      <c r="S114" s="514"/>
      <c r="T114" s="436"/>
      <c r="U114">
        <v>86</v>
      </c>
      <c r="V114" s="147">
        <f t="shared" si="28"/>
        <v>0</v>
      </c>
      <c r="X114" s="134">
        <f t="shared" si="26"/>
        <v>0</v>
      </c>
      <c r="Y114" s="132">
        <f t="shared" si="29"/>
        <v>0</v>
      </c>
      <c r="Z114" s="132">
        <f t="shared" si="30"/>
        <v>0</v>
      </c>
      <c r="AA114" s="133">
        <f t="shared" si="31"/>
        <v>0</v>
      </c>
      <c r="AB114" t="s">
        <v>41</v>
      </c>
      <c r="AD114" s="121"/>
      <c r="AE114" s="515"/>
      <c r="AF114" s="514"/>
      <c r="AG114" s="436"/>
      <c r="AH114">
        <v>74</v>
      </c>
      <c r="AI114" s="147">
        <f t="shared" si="34"/>
        <v>0</v>
      </c>
      <c r="AK114" s="134">
        <f t="shared" si="35"/>
        <v>0</v>
      </c>
      <c r="AL114" s="132">
        <f t="shared" si="36"/>
        <v>0</v>
      </c>
      <c r="AM114" s="132">
        <f t="shared" si="37"/>
        <v>0</v>
      </c>
      <c r="AN114" s="133">
        <f t="shared" si="38"/>
        <v>0</v>
      </c>
      <c r="AO114" t="s">
        <v>41</v>
      </c>
      <c r="AR114" s="515"/>
      <c r="AS114" s="514"/>
      <c r="AT114" s="436"/>
      <c r="AU114">
        <v>62</v>
      </c>
      <c r="AV114" s="147">
        <f t="shared" si="17"/>
        <v>0</v>
      </c>
      <c r="AX114" s="134">
        <f t="shared" si="18"/>
        <v>0</v>
      </c>
      <c r="AY114" s="132">
        <f t="shared" si="19"/>
        <v>0</v>
      </c>
      <c r="AZ114" s="132">
        <f t="shared" si="20"/>
        <v>0</v>
      </c>
      <c r="BA114" s="133">
        <f t="shared" si="21"/>
        <v>0</v>
      </c>
      <c r="BB114" t="s">
        <v>41</v>
      </c>
    </row>
    <row r="115" spans="1:54" x14ac:dyDescent="0.2">
      <c r="E115" s="513"/>
      <c r="F115" s="514"/>
      <c r="G115" s="436"/>
      <c r="H115">
        <v>99</v>
      </c>
      <c r="I115" s="147">
        <f t="shared" si="39"/>
        <v>0</v>
      </c>
      <c r="K115" s="147">
        <f t="shared" si="23"/>
        <v>0</v>
      </c>
      <c r="L115" s="135">
        <f t="shared" si="27"/>
        <v>0</v>
      </c>
      <c r="M115" s="135">
        <f t="shared" si="24"/>
        <v>0</v>
      </c>
      <c r="N115" s="133">
        <f t="shared" si="25"/>
        <v>0</v>
      </c>
      <c r="O115" t="s">
        <v>43</v>
      </c>
      <c r="Q115" s="121"/>
      <c r="R115" s="515"/>
      <c r="S115" s="514"/>
      <c r="T115" s="436"/>
      <c r="U115">
        <v>87</v>
      </c>
      <c r="V115" s="147">
        <f t="shared" si="28"/>
        <v>0</v>
      </c>
      <c r="X115" s="134">
        <f t="shared" si="26"/>
        <v>0</v>
      </c>
      <c r="Y115" s="132">
        <f t="shared" si="29"/>
        <v>0</v>
      </c>
      <c r="Z115" s="132">
        <f t="shared" si="30"/>
        <v>0</v>
      </c>
      <c r="AA115" s="133">
        <f t="shared" si="31"/>
        <v>0</v>
      </c>
      <c r="AB115" t="s">
        <v>43</v>
      </c>
      <c r="AD115" s="121"/>
      <c r="AE115" s="515"/>
      <c r="AF115" s="514"/>
      <c r="AG115" s="436"/>
      <c r="AH115">
        <v>75</v>
      </c>
      <c r="AI115" s="147">
        <f t="shared" si="34"/>
        <v>0</v>
      </c>
      <c r="AK115" s="134">
        <f t="shared" si="35"/>
        <v>0</v>
      </c>
      <c r="AL115" s="132">
        <f t="shared" si="36"/>
        <v>0</v>
      </c>
      <c r="AM115" s="132">
        <f t="shared" si="37"/>
        <v>0</v>
      </c>
      <c r="AN115" s="133">
        <f t="shared" si="38"/>
        <v>0</v>
      </c>
      <c r="AO115" t="s">
        <v>43</v>
      </c>
      <c r="AR115" s="515"/>
      <c r="AS115" s="514"/>
      <c r="AT115" s="436"/>
      <c r="AU115">
        <v>63</v>
      </c>
      <c r="AV115" s="147">
        <f t="shared" si="17"/>
        <v>0</v>
      </c>
      <c r="AX115" s="134">
        <f t="shared" si="18"/>
        <v>0</v>
      </c>
      <c r="AY115" s="132">
        <f t="shared" si="19"/>
        <v>0</v>
      </c>
      <c r="AZ115" s="132">
        <f t="shared" si="20"/>
        <v>0</v>
      </c>
      <c r="BA115" s="133">
        <f t="shared" si="21"/>
        <v>0</v>
      </c>
      <c r="BB115" t="s">
        <v>43</v>
      </c>
    </row>
    <row r="116" spans="1:54" x14ac:dyDescent="0.2">
      <c r="E116" s="513"/>
      <c r="F116" s="514"/>
      <c r="G116" s="436"/>
      <c r="H116">
        <v>100</v>
      </c>
      <c r="I116" s="147">
        <f t="shared" si="39"/>
        <v>0</v>
      </c>
      <c r="K116" s="147">
        <f t="shared" si="23"/>
        <v>0</v>
      </c>
      <c r="L116" s="135">
        <f t="shared" si="27"/>
        <v>0</v>
      </c>
      <c r="M116" s="135">
        <f t="shared" si="24"/>
        <v>0</v>
      </c>
      <c r="N116" s="133">
        <f t="shared" si="25"/>
        <v>0</v>
      </c>
      <c r="O116" t="s">
        <v>45</v>
      </c>
      <c r="Q116" s="121"/>
      <c r="R116" s="515"/>
      <c r="S116" s="514"/>
      <c r="T116" s="436"/>
      <c r="U116">
        <v>88</v>
      </c>
      <c r="V116" s="147">
        <f t="shared" si="28"/>
        <v>0</v>
      </c>
      <c r="X116" s="134">
        <f t="shared" si="26"/>
        <v>0</v>
      </c>
      <c r="Y116" s="132">
        <f t="shared" si="29"/>
        <v>0</v>
      </c>
      <c r="Z116" s="132">
        <f t="shared" si="30"/>
        <v>0</v>
      </c>
      <c r="AA116" s="133">
        <f t="shared" si="31"/>
        <v>0</v>
      </c>
      <c r="AB116" t="s">
        <v>45</v>
      </c>
      <c r="AD116" s="121"/>
      <c r="AE116" s="515"/>
      <c r="AF116" s="514"/>
      <c r="AG116" s="436"/>
      <c r="AH116">
        <v>76</v>
      </c>
      <c r="AI116" s="147">
        <f t="shared" si="34"/>
        <v>0</v>
      </c>
      <c r="AK116" s="134">
        <f t="shared" si="35"/>
        <v>0</v>
      </c>
      <c r="AL116" s="132">
        <f t="shared" si="36"/>
        <v>0</v>
      </c>
      <c r="AM116" s="132">
        <f t="shared" si="37"/>
        <v>0</v>
      </c>
      <c r="AN116" s="133">
        <f t="shared" si="38"/>
        <v>0</v>
      </c>
      <c r="AO116" t="s">
        <v>45</v>
      </c>
      <c r="AR116" s="515"/>
      <c r="AS116" s="514"/>
      <c r="AT116" s="436"/>
      <c r="AU116">
        <v>64</v>
      </c>
      <c r="AV116" s="147">
        <f t="shared" si="17"/>
        <v>0</v>
      </c>
      <c r="AX116" s="134">
        <f t="shared" si="18"/>
        <v>0</v>
      </c>
      <c r="AY116" s="132">
        <f t="shared" si="19"/>
        <v>0</v>
      </c>
      <c r="AZ116" s="132">
        <f t="shared" si="20"/>
        <v>0</v>
      </c>
      <c r="BA116" s="133">
        <f t="shared" si="21"/>
        <v>0</v>
      </c>
      <c r="BB116" t="s">
        <v>45</v>
      </c>
    </row>
    <row r="117" spans="1:54" x14ac:dyDescent="0.2">
      <c r="E117" s="513"/>
      <c r="F117" s="514"/>
      <c r="G117" s="436"/>
      <c r="H117">
        <v>101</v>
      </c>
      <c r="I117" s="147">
        <f t="shared" si="39"/>
        <v>0</v>
      </c>
      <c r="K117" s="147">
        <f t="shared" si="23"/>
        <v>0</v>
      </c>
      <c r="L117" s="135">
        <f t="shared" si="27"/>
        <v>0</v>
      </c>
      <c r="M117" s="135">
        <f t="shared" si="24"/>
        <v>0</v>
      </c>
      <c r="N117" s="133">
        <f t="shared" si="25"/>
        <v>0</v>
      </c>
      <c r="O117" t="s">
        <v>47</v>
      </c>
      <c r="Q117" s="121"/>
      <c r="R117" s="515"/>
      <c r="S117" s="514"/>
      <c r="T117" s="436"/>
      <c r="U117">
        <v>89</v>
      </c>
      <c r="V117" s="147">
        <f t="shared" si="28"/>
        <v>0</v>
      </c>
      <c r="X117" s="134">
        <f t="shared" si="26"/>
        <v>0</v>
      </c>
      <c r="Y117" s="132">
        <f t="shared" si="29"/>
        <v>0</v>
      </c>
      <c r="Z117" s="132">
        <f t="shared" si="30"/>
        <v>0</v>
      </c>
      <c r="AA117" s="133">
        <f t="shared" si="31"/>
        <v>0</v>
      </c>
      <c r="AB117" t="s">
        <v>47</v>
      </c>
      <c r="AD117" s="121"/>
      <c r="AE117" s="515"/>
      <c r="AF117" s="514"/>
      <c r="AG117" s="436"/>
      <c r="AH117">
        <v>77</v>
      </c>
      <c r="AI117" s="147">
        <f t="shared" si="34"/>
        <v>0</v>
      </c>
      <c r="AK117" s="134">
        <f t="shared" si="35"/>
        <v>0</v>
      </c>
      <c r="AL117" s="132">
        <f t="shared" si="36"/>
        <v>0</v>
      </c>
      <c r="AM117" s="132">
        <f t="shared" si="37"/>
        <v>0</v>
      </c>
      <c r="AN117" s="133">
        <f t="shared" si="38"/>
        <v>0</v>
      </c>
      <c r="AO117" t="s">
        <v>47</v>
      </c>
      <c r="AR117" s="515"/>
      <c r="AS117" s="514"/>
      <c r="AT117" s="436"/>
      <c r="AU117">
        <v>65</v>
      </c>
      <c r="AV117" s="147">
        <f t="shared" si="17"/>
        <v>0</v>
      </c>
      <c r="AX117" s="134">
        <f t="shared" si="18"/>
        <v>0</v>
      </c>
      <c r="AY117" s="132">
        <f t="shared" si="19"/>
        <v>0</v>
      </c>
      <c r="AZ117" s="132">
        <f t="shared" si="20"/>
        <v>0</v>
      </c>
      <c r="BA117" s="133">
        <f t="shared" si="21"/>
        <v>0</v>
      </c>
      <c r="BB117" t="s">
        <v>47</v>
      </c>
    </row>
    <row r="118" spans="1:54" x14ac:dyDescent="0.2">
      <c r="E118" s="513"/>
      <c r="F118" s="514"/>
      <c r="G118" s="436"/>
      <c r="H118">
        <v>102</v>
      </c>
      <c r="I118" s="147">
        <f t="shared" si="39"/>
        <v>0</v>
      </c>
      <c r="K118" s="147">
        <f t="shared" si="23"/>
        <v>0</v>
      </c>
      <c r="L118" s="135">
        <f t="shared" si="27"/>
        <v>0</v>
      </c>
      <c r="M118" s="135">
        <f t="shared" si="24"/>
        <v>0</v>
      </c>
      <c r="N118" s="133">
        <f t="shared" si="25"/>
        <v>0</v>
      </c>
      <c r="O118" t="s">
        <v>49</v>
      </c>
      <c r="Q118" s="121"/>
      <c r="R118" s="515"/>
      <c r="S118" s="514"/>
      <c r="T118" s="436"/>
      <c r="U118">
        <v>90</v>
      </c>
      <c r="V118" s="147">
        <f t="shared" si="28"/>
        <v>0</v>
      </c>
      <c r="X118" s="134">
        <f t="shared" si="26"/>
        <v>0</v>
      </c>
      <c r="Y118" s="132">
        <f t="shared" si="29"/>
        <v>0</v>
      </c>
      <c r="Z118" s="132">
        <f t="shared" si="30"/>
        <v>0</v>
      </c>
      <c r="AA118" s="133">
        <f t="shared" si="31"/>
        <v>0</v>
      </c>
      <c r="AB118" t="s">
        <v>49</v>
      </c>
      <c r="AD118" s="121"/>
      <c r="AE118" s="515"/>
      <c r="AF118" s="514"/>
      <c r="AG118" s="436"/>
      <c r="AH118">
        <v>78</v>
      </c>
      <c r="AI118" s="147">
        <f t="shared" si="34"/>
        <v>0</v>
      </c>
      <c r="AK118" s="134">
        <f t="shared" si="35"/>
        <v>0</v>
      </c>
      <c r="AL118" s="132">
        <f t="shared" si="36"/>
        <v>0</v>
      </c>
      <c r="AM118" s="132">
        <f t="shared" si="37"/>
        <v>0</v>
      </c>
      <c r="AN118" s="133">
        <f t="shared" si="38"/>
        <v>0</v>
      </c>
      <c r="AO118" t="s">
        <v>49</v>
      </c>
      <c r="AR118" s="515"/>
      <c r="AS118" s="514"/>
      <c r="AT118" s="436"/>
      <c r="AU118">
        <v>66</v>
      </c>
      <c r="AV118" s="147">
        <f t="shared" ref="AV118:AV172" si="40">PMT($AQ$55,$AQ$58-AU117,-AZ117)</f>
        <v>0</v>
      </c>
      <c r="AX118" s="134">
        <f t="shared" ref="AX118:AX172" si="41">AZ117*$Q$31</f>
        <v>0</v>
      </c>
      <c r="AY118" s="132">
        <f t="shared" ref="AY118:AY172" si="42">(AV118-AX118)</f>
        <v>0</v>
      </c>
      <c r="AZ118" s="132">
        <f t="shared" ref="AZ118:AZ171" si="43">AZ117-AY118</f>
        <v>0</v>
      </c>
      <c r="BA118" s="133">
        <f t="shared" ref="BA118:BA172" si="44">-AV118</f>
        <v>0</v>
      </c>
      <c r="BB118" t="s">
        <v>49</v>
      </c>
    </row>
    <row r="119" spans="1:54" ht="21" x14ac:dyDescent="0.25">
      <c r="A119" s="136">
        <f>A107+1</f>
        <v>2033</v>
      </c>
      <c r="E119" s="513"/>
      <c r="F119" s="514"/>
      <c r="G119" s="436"/>
      <c r="H119">
        <v>103</v>
      </c>
      <c r="I119" s="147">
        <f t="shared" si="39"/>
        <v>0</v>
      </c>
      <c r="K119" s="147">
        <f t="shared" si="23"/>
        <v>0</v>
      </c>
      <c r="L119" s="135">
        <f t="shared" si="27"/>
        <v>0</v>
      </c>
      <c r="M119" s="135">
        <f t="shared" si="24"/>
        <v>0</v>
      </c>
      <c r="N119" s="133">
        <f t="shared" si="25"/>
        <v>0</v>
      </c>
      <c r="O119" t="s">
        <v>51</v>
      </c>
      <c r="Q119" s="121"/>
      <c r="R119" s="515"/>
      <c r="S119" s="514"/>
      <c r="T119" s="436"/>
      <c r="U119">
        <v>91</v>
      </c>
      <c r="V119" s="147">
        <f t="shared" si="28"/>
        <v>0</v>
      </c>
      <c r="X119" s="134">
        <f t="shared" si="26"/>
        <v>0</v>
      </c>
      <c r="Y119" s="132">
        <f t="shared" si="29"/>
        <v>0</v>
      </c>
      <c r="Z119" s="132">
        <f t="shared" si="30"/>
        <v>0</v>
      </c>
      <c r="AA119" s="133">
        <f t="shared" si="31"/>
        <v>0</v>
      </c>
      <c r="AB119" t="s">
        <v>51</v>
      </c>
      <c r="AD119" s="121"/>
      <c r="AE119" s="515"/>
      <c r="AF119" s="514"/>
      <c r="AG119" s="436"/>
      <c r="AH119">
        <v>79</v>
      </c>
      <c r="AI119" s="147">
        <f t="shared" si="34"/>
        <v>0</v>
      </c>
      <c r="AK119" s="134">
        <f t="shared" si="35"/>
        <v>0</v>
      </c>
      <c r="AL119" s="132">
        <f t="shared" si="36"/>
        <v>0</v>
      </c>
      <c r="AM119" s="132">
        <f t="shared" si="37"/>
        <v>0</v>
      </c>
      <c r="AN119" s="133">
        <f t="shared" si="38"/>
        <v>0</v>
      </c>
      <c r="AO119" t="s">
        <v>51</v>
      </c>
      <c r="AR119" s="515"/>
      <c r="AS119" s="514"/>
      <c r="AT119" s="436"/>
      <c r="AU119">
        <v>67</v>
      </c>
      <c r="AV119" s="147">
        <f t="shared" si="40"/>
        <v>0</v>
      </c>
      <c r="AX119" s="134">
        <f t="shared" si="41"/>
        <v>0</v>
      </c>
      <c r="AY119" s="132">
        <f t="shared" si="42"/>
        <v>0</v>
      </c>
      <c r="AZ119" s="132">
        <f t="shared" si="43"/>
        <v>0</v>
      </c>
      <c r="BA119" s="133">
        <f t="shared" si="44"/>
        <v>0</v>
      </c>
      <c r="BB119" t="s">
        <v>51</v>
      </c>
    </row>
    <row r="120" spans="1:54" x14ac:dyDescent="0.2">
      <c r="A120" s="74" t="s">
        <v>53</v>
      </c>
      <c r="B120" s="457">
        <f>F124+S124+AF124+AS124</f>
        <v>0</v>
      </c>
      <c r="E120" s="513"/>
      <c r="F120" s="514"/>
      <c r="G120" s="436"/>
      <c r="H120">
        <v>104</v>
      </c>
      <c r="I120" s="147">
        <f t="shared" si="39"/>
        <v>0</v>
      </c>
      <c r="K120" s="147">
        <f t="shared" si="23"/>
        <v>0</v>
      </c>
      <c r="L120" s="135">
        <f t="shared" si="27"/>
        <v>0</v>
      </c>
      <c r="M120" s="135">
        <f t="shared" si="24"/>
        <v>0</v>
      </c>
      <c r="N120" s="133">
        <f t="shared" si="25"/>
        <v>0</v>
      </c>
      <c r="O120" t="s">
        <v>52</v>
      </c>
      <c r="Q120" s="121"/>
      <c r="R120" s="515"/>
      <c r="S120" s="514"/>
      <c r="T120" s="436"/>
      <c r="U120">
        <v>92</v>
      </c>
      <c r="V120" s="147">
        <f t="shared" si="28"/>
        <v>0</v>
      </c>
      <c r="X120" s="134">
        <f t="shared" si="26"/>
        <v>0</v>
      </c>
      <c r="Y120" s="132">
        <f t="shared" si="29"/>
        <v>0</v>
      </c>
      <c r="Z120" s="132">
        <f t="shared" si="30"/>
        <v>0</v>
      </c>
      <c r="AA120" s="133">
        <f t="shared" si="31"/>
        <v>0</v>
      </c>
      <c r="AB120" t="s">
        <v>52</v>
      </c>
      <c r="AD120" s="121"/>
      <c r="AE120" s="515"/>
      <c r="AF120" s="514"/>
      <c r="AG120" s="436"/>
      <c r="AH120">
        <v>80</v>
      </c>
      <c r="AI120" s="147">
        <f t="shared" si="34"/>
        <v>0</v>
      </c>
      <c r="AK120" s="134">
        <f t="shared" si="35"/>
        <v>0</v>
      </c>
      <c r="AL120" s="132">
        <f t="shared" si="36"/>
        <v>0</v>
      </c>
      <c r="AM120" s="132">
        <f t="shared" si="37"/>
        <v>0</v>
      </c>
      <c r="AN120" s="133">
        <f t="shared" si="38"/>
        <v>0</v>
      </c>
      <c r="AO120" t="s">
        <v>52</v>
      </c>
      <c r="AR120" s="515"/>
      <c r="AS120" s="514"/>
      <c r="AT120" s="436"/>
      <c r="AU120">
        <v>68</v>
      </c>
      <c r="AV120" s="147">
        <f t="shared" si="40"/>
        <v>0</v>
      </c>
      <c r="AX120" s="134">
        <f t="shared" si="41"/>
        <v>0</v>
      </c>
      <c r="AY120" s="132">
        <f t="shared" si="42"/>
        <v>0</v>
      </c>
      <c r="AZ120" s="132">
        <f t="shared" si="43"/>
        <v>0</v>
      </c>
      <c r="BA120" s="133">
        <f t="shared" si="44"/>
        <v>0</v>
      </c>
      <c r="BB120" t="s">
        <v>52</v>
      </c>
    </row>
    <row r="121" spans="1:54" x14ac:dyDescent="0.2">
      <c r="A121" s="74" t="s">
        <v>55</v>
      </c>
      <c r="B121" s="457">
        <f>D122+Q122+AD122+AQ122</f>
        <v>0</v>
      </c>
      <c r="E121" s="513"/>
      <c r="F121" s="514"/>
      <c r="G121" s="436"/>
      <c r="H121">
        <v>105</v>
      </c>
      <c r="I121" s="147">
        <f t="shared" si="39"/>
        <v>0</v>
      </c>
      <c r="K121" s="147">
        <f t="shared" si="23"/>
        <v>0</v>
      </c>
      <c r="L121" s="135">
        <f t="shared" si="27"/>
        <v>0</v>
      </c>
      <c r="M121" s="135">
        <f t="shared" si="24"/>
        <v>0</v>
      </c>
      <c r="N121" s="133">
        <f t="shared" si="25"/>
        <v>0</v>
      </c>
      <c r="O121" t="s">
        <v>54</v>
      </c>
      <c r="Q121" s="121"/>
      <c r="R121" s="515"/>
      <c r="S121" s="514"/>
      <c r="T121" s="436"/>
      <c r="U121">
        <v>93</v>
      </c>
      <c r="V121" s="147">
        <f t="shared" si="28"/>
        <v>0</v>
      </c>
      <c r="X121" s="134">
        <f t="shared" si="26"/>
        <v>0</v>
      </c>
      <c r="Y121" s="132">
        <f t="shared" si="29"/>
        <v>0</v>
      </c>
      <c r="Z121" s="132">
        <f t="shared" si="30"/>
        <v>0</v>
      </c>
      <c r="AA121" s="133">
        <f t="shared" si="31"/>
        <v>0</v>
      </c>
      <c r="AB121" t="s">
        <v>54</v>
      </c>
      <c r="AD121" s="121"/>
      <c r="AE121" s="515"/>
      <c r="AF121" s="514"/>
      <c r="AG121" s="436"/>
      <c r="AH121">
        <v>81</v>
      </c>
      <c r="AI121" s="147">
        <f t="shared" si="34"/>
        <v>0</v>
      </c>
      <c r="AK121" s="134">
        <f t="shared" si="35"/>
        <v>0</v>
      </c>
      <c r="AL121" s="132">
        <f t="shared" si="36"/>
        <v>0</v>
      </c>
      <c r="AM121" s="132">
        <f t="shared" si="37"/>
        <v>0</v>
      </c>
      <c r="AN121" s="133">
        <f t="shared" si="38"/>
        <v>0</v>
      </c>
      <c r="AO121" t="s">
        <v>54</v>
      </c>
      <c r="AR121" s="515"/>
      <c r="AS121" s="514"/>
      <c r="AT121" s="436"/>
      <c r="AU121">
        <v>69</v>
      </c>
      <c r="AV121" s="147">
        <f t="shared" si="40"/>
        <v>0</v>
      </c>
      <c r="AX121" s="134">
        <f t="shared" si="41"/>
        <v>0</v>
      </c>
      <c r="AY121" s="132">
        <f t="shared" si="42"/>
        <v>0</v>
      </c>
      <c r="AZ121" s="132">
        <f t="shared" si="43"/>
        <v>0</v>
      </c>
      <c r="BA121" s="133">
        <f t="shared" si="44"/>
        <v>0</v>
      </c>
      <c r="BB121" t="s">
        <v>54</v>
      </c>
    </row>
    <row r="122" spans="1:54" ht="16" thickBot="1" x14ac:dyDescent="0.25">
      <c r="A122" s="74" t="s">
        <v>275</v>
      </c>
      <c r="B122" s="457">
        <f>G124+T124+AG124+AT124</f>
        <v>0</v>
      </c>
      <c r="C122" s="69" t="s">
        <v>55</v>
      </c>
      <c r="D122" s="138">
        <f>SUM(I113:I124)</f>
        <v>0</v>
      </c>
      <c r="E122" s="513"/>
      <c r="F122" s="514"/>
      <c r="G122" s="436"/>
      <c r="H122">
        <v>106</v>
      </c>
      <c r="I122" s="147">
        <f t="shared" si="39"/>
        <v>0</v>
      </c>
      <c r="K122" s="147">
        <f t="shared" si="23"/>
        <v>0</v>
      </c>
      <c r="L122" s="135">
        <f t="shared" si="27"/>
        <v>0</v>
      </c>
      <c r="M122" s="135">
        <f t="shared" si="24"/>
        <v>0</v>
      </c>
      <c r="N122" s="133">
        <f t="shared" si="25"/>
        <v>0</v>
      </c>
      <c r="O122" t="s">
        <v>56</v>
      </c>
      <c r="P122" s="69" t="s">
        <v>55</v>
      </c>
      <c r="Q122" s="138">
        <f>SUM(V113:V124)</f>
        <v>0</v>
      </c>
      <c r="R122" s="515"/>
      <c r="S122" s="514"/>
      <c r="T122" s="436"/>
      <c r="U122">
        <v>94</v>
      </c>
      <c r="V122" s="147">
        <f t="shared" si="28"/>
        <v>0</v>
      </c>
      <c r="X122" s="134">
        <f t="shared" si="26"/>
        <v>0</v>
      </c>
      <c r="Y122" s="132">
        <f t="shared" si="29"/>
        <v>0</v>
      </c>
      <c r="Z122" s="132">
        <f t="shared" si="30"/>
        <v>0</v>
      </c>
      <c r="AA122" s="133">
        <f t="shared" si="31"/>
        <v>0</v>
      </c>
      <c r="AB122" t="s">
        <v>56</v>
      </c>
      <c r="AC122" s="69" t="s">
        <v>55</v>
      </c>
      <c r="AD122" s="138">
        <f>SUM(AI113:AI124)</f>
        <v>0</v>
      </c>
      <c r="AE122" s="515"/>
      <c r="AF122" s="514"/>
      <c r="AG122" s="436"/>
      <c r="AH122">
        <v>82</v>
      </c>
      <c r="AI122" s="147">
        <f t="shared" si="34"/>
        <v>0</v>
      </c>
      <c r="AK122" s="134">
        <f t="shared" si="35"/>
        <v>0</v>
      </c>
      <c r="AL122" s="132">
        <f t="shared" si="36"/>
        <v>0</v>
      </c>
      <c r="AM122" s="132">
        <f t="shared" si="37"/>
        <v>0</v>
      </c>
      <c r="AN122" s="133">
        <f t="shared" si="38"/>
        <v>0</v>
      </c>
      <c r="AO122" t="s">
        <v>56</v>
      </c>
      <c r="AP122" s="69" t="s">
        <v>55</v>
      </c>
      <c r="AQ122" s="138">
        <f>SUM(AV113:AV124)</f>
        <v>0</v>
      </c>
      <c r="AR122" s="515"/>
      <c r="AS122" s="514"/>
      <c r="AT122" s="436"/>
      <c r="AU122">
        <v>70</v>
      </c>
      <c r="AV122" s="147">
        <f t="shared" si="40"/>
        <v>0</v>
      </c>
      <c r="AX122" s="134">
        <f t="shared" si="41"/>
        <v>0</v>
      </c>
      <c r="AY122" s="132">
        <f t="shared" si="42"/>
        <v>0</v>
      </c>
      <c r="AZ122" s="132">
        <f t="shared" si="43"/>
        <v>0</v>
      </c>
      <c r="BA122" s="133">
        <f t="shared" si="44"/>
        <v>0</v>
      </c>
      <c r="BB122" t="s">
        <v>56</v>
      </c>
    </row>
    <row r="123" spans="1:54" x14ac:dyDescent="0.2">
      <c r="A123" s="74" t="s">
        <v>57</v>
      </c>
      <c r="B123" s="457">
        <f>D123+Q123+AD123+AQ123</f>
        <v>0</v>
      </c>
      <c r="C123" s="69" t="s">
        <v>57</v>
      </c>
      <c r="D123" s="138">
        <f>SUM(L113:L124)</f>
        <v>0</v>
      </c>
      <c r="E123" s="513"/>
      <c r="F123" s="514"/>
      <c r="G123" s="455" t="s">
        <v>273</v>
      </c>
      <c r="H123">
        <v>107</v>
      </c>
      <c r="I123" s="147">
        <f t="shared" si="39"/>
        <v>0</v>
      </c>
      <c r="K123" s="147">
        <f t="shared" si="23"/>
        <v>0</v>
      </c>
      <c r="L123" s="135">
        <f t="shared" si="27"/>
        <v>0</v>
      </c>
      <c r="M123" s="135">
        <f t="shared" si="24"/>
        <v>0</v>
      </c>
      <c r="N123" s="133">
        <f t="shared" si="25"/>
        <v>0</v>
      </c>
      <c r="O123" t="s">
        <v>58</v>
      </c>
      <c r="P123" s="69" t="s">
        <v>57</v>
      </c>
      <c r="Q123" s="138">
        <f>SUM(Y113:Y124)</f>
        <v>0</v>
      </c>
      <c r="R123" s="515"/>
      <c r="S123" s="514"/>
      <c r="T123" s="455" t="s">
        <v>273</v>
      </c>
      <c r="U123">
        <v>95</v>
      </c>
      <c r="V123" s="147">
        <f t="shared" si="28"/>
        <v>0</v>
      </c>
      <c r="X123" s="134">
        <f t="shared" si="26"/>
        <v>0</v>
      </c>
      <c r="Y123" s="132">
        <f t="shared" si="29"/>
        <v>0</v>
      </c>
      <c r="Z123" s="132">
        <f t="shared" si="30"/>
        <v>0</v>
      </c>
      <c r="AA123" s="133">
        <f t="shared" si="31"/>
        <v>0</v>
      </c>
      <c r="AB123" t="s">
        <v>58</v>
      </c>
      <c r="AC123" s="69" t="s">
        <v>57</v>
      </c>
      <c r="AD123" s="138">
        <f>SUM(AL113:AL124)</f>
        <v>0</v>
      </c>
      <c r="AE123" s="515"/>
      <c r="AF123" s="514"/>
      <c r="AG123" s="455" t="s">
        <v>273</v>
      </c>
      <c r="AH123">
        <v>83</v>
      </c>
      <c r="AI123" s="147">
        <f t="shared" si="34"/>
        <v>0</v>
      </c>
      <c r="AK123" s="134">
        <f t="shared" si="35"/>
        <v>0</v>
      </c>
      <c r="AL123" s="132">
        <f t="shared" si="36"/>
        <v>0</v>
      </c>
      <c r="AM123" s="132">
        <f t="shared" si="37"/>
        <v>0</v>
      </c>
      <c r="AN123" s="133">
        <f t="shared" si="38"/>
        <v>0</v>
      </c>
      <c r="AO123" t="s">
        <v>58</v>
      </c>
      <c r="AP123" s="69" t="s">
        <v>57</v>
      </c>
      <c r="AQ123" s="138">
        <f>SUM(AY113:AY124)</f>
        <v>0</v>
      </c>
      <c r="AR123" s="515"/>
      <c r="AS123" s="514"/>
      <c r="AT123" s="455" t="s">
        <v>273</v>
      </c>
      <c r="AU123">
        <v>71</v>
      </c>
      <c r="AV123" s="147">
        <f t="shared" si="40"/>
        <v>0</v>
      </c>
      <c r="AX123" s="134">
        <f t="shared" si="41"/>
        <v>0</v>
      </c>
      <c r="AY123" s="132">
        <f t="shared" si="42"/>
        <v>0</v>
      </c>
      <c r="AZ123" s="132">
        <f t="shared" si="43"/>
        <v>0</v>
      </c>
      <c r="BA123" s="133">
        <f t="shared" si="44"/>
        <v>0</v>
      </c>
      <c r="BB123" t="s">
        <v>58</v>
      </c>
    </row>
    <row r="124" spans="1:54" ht="16" thickBot="1" x14ac:dyDescent="0.25">
      <c r="A124" s="139" t="s">
        <v>59</v>
      </c>
      <c r="B124" s="458">
        <f>D124+Q124+AD124+AQ124</f>
        <v>0</v>
      </c>
      <c r="C124" s="140" t="s">
        <v>59</v>
      </c>
      <c r="D124" s="141">
        <f>SUM(K113:K124)</f>
        <v>0</v>
      </c>
      <c r="E124" s="148" t="s">
        <v>53</v>
      </c>
      <c r="F124" s="143">
        <f>M124</f>
        <v>0</v>
      </c>
      <c r="G124" s="469">
        <v>0</v>
      </c>
      <c r="H124" s="92">
        <v>108</v>
      </c>
      <c r="I124" s="147">
        <f t="shared" si="39"/>
        <v>0</v>
      </c>
      <c r="J124" s="92"/>
      <c r="K124" s="150">
        <f t="shared" si="23"/>
        <v>0</v>
      </c>
      <c r="L124" s="149">
        <f t="shared" si="27"/>
        <v>0</v>
      </c>
      <c r="M124" s="144">
        <f>M123-L124-G124</f>
        <v>0</v>
      </c>
      <c r="N124" s="146">
        <f t="shared" si="25"/>
        <v>0</v>
      </c>
      <c r="O124" s="92" t="s">
        <v>60</v>
      </c>
      <c r="P124" s="140" t="s">
        <v>59</v>
      </c>
      <c r="Q124" s="141">
        <f>SUM(X113:X124)</f>
        <v>0</v>
      </c>
      <c r="R124" s="148" t="s">
        <v>53</v>
      </c>
      <c r="S124" s="143">
        <f>Z124</f>
        <v>0</v>
      </c>
      <c r="T124" s="469">
        <v>0</v>
      </c>
      <c r="U124" s="92">
        <v>96</v>
      </c>
      <c r="V124" s="147">
        <f t="shared" si="28"/>
        <v>0</v>
      </c>
      <c r="W124" s="92"/>
      <c r="X124" s="145">
        <f t="shared" si="26"/>
        <v>0</v>
      </c>
      <c r="Y124" s="144">
        <f t="shared" si="29"/>
        <v>0</v>
      </c>
      <c r="Z124" s="144">
        <f>Z123-Y124-T124</f>
        <v>0</v>
      </c>
      <c r="AA124" s="146">
        <f t="shared" si="31"/>
        <v>0</v>
      </c>
      <c r="AB124" s="92" t="s">
        <v>60</v>
      </c>
      <c r="AC124" s="69" t="s">
        <v>59</v>
      </c>
      <c r="AD124" s="151">
        <f>SUM(AK113:AK124)</f>
        <v>0</v>
      </c>
      <c r="AE124" s="122" t="s">
        <v>53</v>
      </c>
      <c r="AF124" s="128">
        <f>AM124</f>
        <v>0</v>
      </c>
      <c r="AG124" s="469">
        <v>0</v>
      </c>
      <c r="AH124">
        <v>84</v>
      </c>
      <c r="AI124" s="147">
        <f t="shared" si="34"/>
        <v>0</v>
      </c>
      <c r="AK124" s="145">
        <f t="shared" si="35"/>
        <v>0</v>
      </c>
      <c r="AL124" s="144">
        <f t="shared" si="36"/>
        <v>0</v>
      </c>
      <c r="AM124" s="144">
        <f>AM123-AL124-AG124</f>
        <v>0</v>
      </c>
      <c r="AN124" s="146">
        <f t="shared" si="38"/>
        <v>0</v>
      </c>
      <c r="AO124" s="157" t="s">
        <v>60</v>
      </c>
      <c r="AP124" s="158" t="s">
        <v>59</v>
      </c>
      <c r="AQ124" s="159">
        <f>SUM(AX113:AX124)</f>
        <v>0</v>
      </c>
      <c r="AR124" s="160" t="s">
        <v>53</v>
      </c>
      <c r="AS124" s="161">
        <f>AZ124</f>
        <v>0</v>
      </c>
      <c r="AT124" s="469">
        <v>0</v>
      </c>
      <c r="AU124" s="157">
        <v>72</v>
      </c>
      <c r="AV124" s="147">
        <f t="shared" si="40"/>
        <v>0</v>
      </c>
      <c r="AW124" s="157"/>
      <c r="AX124" s="145">
        <f t="shared" si="41"/>
        <v>0</v>
      </c>
      <c r="AY124" s="144">
        <f t="shared" si="42"/>
        <v>0</v>
      </c>
      <c r="AZ124" s="144">
        <f>AZ123-AY124-AT124</f>
        <v>0</v>
      </c>
      <c r="BA124" s="146">
        <f t="shared" si="44"/>
        <v>0</v>
      </c>
      <c r="BB124" s="92" t="s">
        <v>60</v>
      </c>
    </row>
    <row r="125" spans="1:54" x14ac:dyDescent="0.2">
      <c r="E125" s="513">
        <f>E113+1</f>
        <v>2034</v>
      </c>
      <c r="F125" s="514"/>
      <c r="G125" s="436"/>
      <c r="H125">
        <v>109</v>
      </c>
      <c r="I125" s="468">
        <f>PMT($D$19,$D$22-H124,-M124)</f>
        <v>0</v>
      </c>
      <c r="K125" s="147">
        <f t="shared" si="23"/>
        <v>0</v>
      </c>
      <c r="L125" s="135">
        <f t="shared" si="27"/>
        <v>0</v>
      </c>
      <c r="M125" s="135">
        <f t="shared" si="24"/>
        <v>0</v>
      </c>
      <c r="N125" s="133">
        <f t="shared" si="25"/>
        <v>0</v>
      </c>
      <c r="O125" t="s">
        <v>39</v>
      </c>
      <c r="Q125" s="121"/>
      <c r="R125" s="515">
        <f>R113+1</f>
        <v>2034</v>
      </c>
      <c r="S125" s="514"/>
      <c r="T125" s="436"/>
      <c r="U125">
        <v>97</v>
      </c>
      <c r="V125" s="468">
        <f t="shared" si="28"/>
        <v>0</v>
      </c>
      <c r="X125" s="134">
        <f t="shared" ref="X125:X148" si="45">Z124*$Q$31</f>
        <v>0</v>
      </c>
      <c r="Y125" s="132">
        <f t="shared" si="29"/>
        <v>0</v>
      </c>
      <c r="Z125" s="132">
        <f t="shared" si="30"/>
        <v>0</v>
      </c>
      <c r="AA125" s="133">
        <f t="shared" si="31"/>
        <v>0</v>
      </c>
      <c r="AB125" t="s">
        <v>39</v>
      </c>
      <c r="AC125" s="154"/>
      <c r="AD125" s="163"/>
      <c r="AE125" s="517">
        <f>AE113+1</f>
        <v>2034</v>
      </c>
      <c r="AF125" s="518"/>
      <c r="AG125" s="436"/>
      <c r="AH125" s="153">
        <v>85</v>
      </c>
      <c r="AI125" s="468">
        <f t="shared" si="34"/>
        <v>0</v>
      </c>
      <c r="AJ125" s="153"/>
      <c r="AK125" s="134">
        <f t="shared" si="35"/>
        <v>0</v>
      </c>
      <c r="AL125" s="132">
        <f t="shared" si="36"/>
        <v>0</v>
      </c>
      <c r="AM125" s="132">
        <f t="shared" si="37"/>
        <v>0</v>
      </c>
      <c r="AN125" s="133">
        <f t="shared" si="38"/>
        <v>0</v>
      </c>
      <c r="AO125" s="153" t="s">
        <v>39</v>
      </c>
      <c r="AP125" s="154"/>
      <c r="AQ125" s="163"/>
      <c r="AR125" s="517">
        <f>AR113+1</f>
        <v>2034</v>
      </c>
      <c r="AS125" s="518"/>
      <c r="AT125" s="436"/>
      <c r="AU125" s="153">
        <v>73</v>
      </c>
      <c r="AV125" s="468">
        <f t="shared" si="40"/>
        <v>0</v>
      </c>
      <c r="AW125" s="153"/>
      <c r="AX125" s="134">
        <f t="shared" si="41"/>
        <v>0</v>
      </c>
      <c r="AY125" s="132">
        <f t="shared" si="42"/>
        <v>0</v>
      </c>
      <c r="AZ125" s="132">
        <f t="shared" si="43"/>
        <v>0</v>
      </c>
      <c r="BA125" s="133">
        <f t="shared" si="44"/>
        <v>0</v>
      </c>
      <c r="BB125" t="s">
        <v>39</v>
      </c>
    </row>
    <row r="126" spans="1:54" x14ac:dyDescent="0.2">
      <c r="E126" s="513"/>
      <c r="F126" s="514"/>
      <c r="G126" s="436"/>
      <c r="H126">
        <v>110</v>
      </c>
      <c r="I126" s="147">
        <f t="shared" ref="I126:I136" si="46">I125</f>
        <v>0</v>
      </c>
      <c r="K126" s="147">
        <f t="shared" si="23"/>
        <v>0</v>
      </c>
      <c r="L126" s="135">
        <f t="shared" si="27"/>
        <v>0</v>
      </c>
      <c r="M126" s="135">
        <f t="shared" si="24"/>
        <v>0</v>
      </c>
      <c r="N126" s="133">
        <f t="shared" si="25"/>
        <v>0</v>
      </c>
      <c r="O126" t="s">
        <v>41</v>
      </c>
      <c r="Q126" s="121"/>
      <c r="R126" s="515"/>
      <c r="S126" s="514"/>
      <c r="T126" s="436"/>
      <c r="U126">
        <v>98</v>
      </c>
      <c r="V126" s="147">
        <f t="shared" si="28"/>
        <v>0</v>
      </c>
      <c r="X126" s="134">
        <f t="shared" si="45"/>
        <v>0</v>
      </c>
      <c r="Y126" s="132">
        <f t="shared" si="29"/>
        <v>0</v>
      </c>
      <c r="Z126" s="132">
        <f t="shared" si="30"/>
        <v>0</v>
      </c>
      <c r="AA126" s="133">
        <f t="shared" si="31"/>
        <v>0</v>
      </c>
      <c r="AB126" t="s">
        <v>41</v>
      </c>
      <c r="AD126" s="121"/>
      <c r="AE126" s="515"/>
      <c r="AF126" s="514"/>
      <c r="AG126" s="436"/>
      <c r="AH126">
        <v>86</v>
      </c>
      <c r="AI126" s="147">
        <f t="shared" si="34"/>
        <v>0</v>
      </c>
      <c r="AK126" s="134">
        <f t="shared" si="35"/>
        <v>0</v>
      </c>
      <c r="AL126" s="132">
        <f t="shared" si="36"/>
        <v>0</v>
      </c>
      <c r="AM126" s="132">
        <f t="shared" si="37"/>
        <v>0</v>
      </c>
      <c r="AN126" s="133">
        <f t="shared" si="38"/>
        <v>0</v>
      </c>
      <c r="AO126" t="s">
        <v>41</v>
      </c>
      <c r="AQ126" s="121"/>
      <c r="AR126" s="515"/>
      <c r="AS126" s="514"/>
      <c r="AT126" s="436"/>
      <c r="AU126">
        <v>74</v>
      </c>
      <c r="AV126" s="147">
        <f t="shared" si="40"/>
        <v>0</v>
      </c>
      <c r="AX126" s="134">
        <f t="shared" si="41"/>
        <v>0</v>
      </c>
      <c r="AY126" s="132">
        <f t="shared" si="42"/>
        <v>0</v>
      </c>
      <c r="AZ126" s="132">
        <f t="shared" si="43"/>
        <v>0</v>
      </c>
      <c r="BA126" s="133">
        <f t="shared" si="44"/>
        <v>0</v>
      </c>
      <c r="BB126" t="s">
        <v>41</v>
      </c>
    </row>
    <row r="127" spans="1:54" x14ac:dyDescent="0.2">
      <c r="E127" s="513"/>
      <c r="F127" s="514"/>
      <c r="G127" s="436"/>
      <c r="H127">
        <v>111</v>
      </c>
      <c r="I127" s="147">
        <f t="shared" si="46"/>
        <v>0</v>
      </c>
      <c r="K127" s="147">
        <f t="shared" si="23"/>
        <v>0</v>
      </c>
      <c r="L127" s="135">
        <f t="shared" si="27"/>
        <v>0</v>
      </c>
      <c r="M127" s="135">
        <f t="shared" si="24"/>
        <v>0</v>
      </c>
      <c r="N127" s="133">
        <f t="shared" si="25"/>
        <v>0</v>
      </c>
      <c r="O127" t="s">
        <v>43</v>
      </c>
      <c r="Q127" s="121"/>
      <c r="R127" s="515"/>
      <c r="S127" s="514"/>
      <c r="T127" s="436"/>
      <c r="U127">
        <v>99</v>
      </c>
      <c r="V127" s="147">
        <f t="shared" si="28"/>
        <v>0</v>
      </c>
      <c r="X127" s="134">
        <f t="shared" si="45"/>
        <v>0</v>
      </c>
      <c r="Y127" s="132">
        <f t="shared" si="29"/>
        <v>0</v>
      </c>
      <c r="Z127" s="132">
        <f t="shared" si="30"/>
        <v>0</v>
      </c>
      <c r="AA127" s="133">
        <f t="shared" si="31"/>
        <v>0</v>
      </c>
      <c r="AB127" t="s">
        <v>43</v>
      </c>
      <c r="AD127" s="121"/>
      <c r="AE127" s="515"/>
      <c r="AF127" s="514"/>
      <c r="AG127" s="436"/>
      <c r="AH127">
        <v>87</v>
      </c>
      <c r="AI127" s="147">
        <f t="shared" si="34"/>
        <v>0</v>
      </c>
      <c r="AK127" s="134">
        <f t="shared" si="35"/>
        <v>0</v>
      </c>
      <c r="AL127" s="132">
        <f t="shared" si="36"/>
        <v>0</v>
      </c>
      <c r="AM127" s="132">
        <f t="shared" si="37"/>
        <v>0</v>
      </c>
      <c r="AN127" s="133">
        <f t="shared" si="38"/>
        <v>0</v>
      </c>
      <c r="AO127" t="s">
        <v>43</v>
      </c>
      <c r="AQ127" s="121"/>
      <c r="AR127" s="515"/>
      <c r="AS127" s="514"/>
      <c r="AT127" s="436"/>
      <c r="AU127">
        <v>75</v>
      </c>
      <c r="AV127" s="147">
        <f t="shared" si="40"/>
        <v>0</v>
      </c>
      <c r="AX127" s="134">
        <f t="shared" si="41"/>
        <v>0</v>
      </c>
      <c r="AY127" s="132">
        <f t="shared" si="42"/>
        <v>0</v>
      </c>
      <c r="AZ127" s="132">
        <f t="shared" si="43"/>
        <v>0</v>
      </c>
      <c r="BA127" s="133">
        <f t="shared" si="44"/>
        <v>0</v>
      </c>
      <c r="BB127" t="s">
        <v>43</v>
      </c>
    </row>
    <row r="128" spans="1:54" x14ac:dyDescent="0.2">
      <c r="E128" s="513"/>
      <c r="F128" s="514"/>
      <c r="G128" s="436"/>
      <c r="H128">
        <v>112</v>
      </c>
      <c r="I128" s="147">
        <f t="shared" si="46"/>
        <v>0</v>
      </c>
      <c r="K128" s="147">
        <f t="shared" si="23"/>
        <v>0</v>
      </c>
      <c r="L128" s="135">
        <f t="shared" si="27"/>
        <v>0</v>
      </c>
      <c r="M128" s="135">
        <f t="shared" si="24"/>
        <v>0</v>
      </c>
      <c r="N128" s="133">
        <f t="shared" si="25"/>
        <v>0</v>
      </c>
      <c r="O128" t="s">
        <v>45</v>
      </c>
      <c r="Q128" s="121"/>
      <c r="R128" s="515"/>
      <c r="S128" s="514"/>
      <c r="T128" s="436"/>
      <c r="U128">
        <v>100</v>
      </c>
      <c r="V128" s="147">
        <f t="shared" si="28"/>
        <v>0</v>
      </c>
      <c r="X128" s="134">
        <f t="shared" si="45"/>
        <v>0</v>
      </c>
      <c r="Y128" s="132">
        <f t="shared" si="29"/>
        <v>0</v>
      </c>
      <c r="Z128" s="132">
        <f t="shared" si="30"/>
        <v>0</v>
      </c>
      <c r="AA128" s="133">
        <f t="shared" si="31"/>
        <v>0</v>
      </c>
      <c r="AB128" t="s">
        <v>45</v>
      </c>
      <c r="AD128" s="121"/>
      <c r="AE128" s="515"/>
      <c r="AF128" s="514"/>
      <c r="AG128" s="436"/>
      <c r="AH128">
        <v>88</v>
      </c>
      <c r="AI128" s="147">
        <f t="shared" si="34"/>
        <v>0</v>
      </c>
      <c r="AK128" s="134">
        <f t="shared" si="35"/>
        <v>0</v>
      </c>
      <c r="AL128" s="132">
        <f t="shared" si="36"/>
        <v>0</v>
      </c>
      <c r="AM128" s="132">
        <f t="shared" si="37"/>
        <v>0</v>
      </c>
      <c r="AN128" s="133">
        <f t="shared" si="38"/>
        <v>0</v>
      </c>
      <c r="AO128" t="s">
        <v>45</v>
      </c>
      <c r="AQ128" s="121"/>
      <c r="AR128" s="515"/>
      <c r="AS128" s="514"/>
      <c r="AT128" s="436"/>
      <c r="AU128">
        <v>76</v>
      </c>
      <c r="AV128" s="147">
        <f t="shared" si="40"/>
        <v>0</v>
      </c>
      <c r="AX128" s="134">
        <f t="shared" si="41"/>
        <v>0</v>
      </c>
      <c r="AY128" s="132">
        <f t="shared" si="42"/>
        <v>0</v>
      </c>
      <c r="AZ128" s="132">
        <f t="shared" si="43"/>
        <v>0</v>
      </c>
      <c r="BA128" s="133">
        <f t="shared" si="44"/>
        <v>0</v>
      </c>
      <c r="BB128" t="s">
        <v>45</v>
      </c>
    </row>
    <row r="129" spans="1:54" x14ac:dyDescent="0.2">
      <c r="E129" s="513"/>
      <c r="F129" s="514"/>
      <c r="G129" s="436"/>
      <c r="H129">
        <v>113</v>
      </c>
      <c r="I129" s="147">
        <f t="shared" si="46"/>
        <v>0</v>
      </c>
      <c r="K129" s="147">
        <f t="shared" si="23"/>
        <v>0</v>
      </c>
      <c r="L129" s="135">
        <f t="shared" si="27"/>
        <v>0</v>
      </c>
      <c r="M129" s="135">
        <f t="shared" si="24"/>
        <v>0</v>
      </c>
      <c r="N129" s="133">
        <f t="shared" si="25"/>
        <v>0</v>
      </c>
      <c r="O129" t="s">
        <v>47</v>
      </c>
      <c r="Q129" s="121"/>
      <c r="R129" s="515"/>
      <c r="S129" s="514"/>
      <c r="T129" s="436"/>
      <c r="U129">
        <v>101</v>
      </c>
      <c r="V129" s="147">
        <f t="shared" si="28"/>
        <v>0</v>
      </c>
      <c r="X129" s="134">
        <f t="shared" si="45"/>
        <v>0</v>
      </c>
      <c r="Y129" s="132">
        <f t="shared" si="29"/>
        <v>0</v>
      </c>
      <c r="Z129" s="132">
        <f t="shared" si="30"/>
        <v>0</v>
      </c>
      <c r="AA129" s="133">
        <f t="shared" si="31"/>
        <v>0</v>
      </c>
      <c r="AB129" t="s">
        <v>47</v>
      </c>
      <c r="AD129" s="121"/>
      <c r="AE129" s="515"/>
      <c r="AF129" s="514"/>
      <c r="AG129" s="436"/>
      <c r="AH129">
        <v>89</v>
      </c>
      <c r="AI129" s="147">
        <f t="shared" si="34"/>
        <v>0</v>
      </c>
      <c r="AK129" s="134">
        <f t="shared" si="35"/>
        <v>0</v>
      </c>
      <c r="AL129" s="132">
        <f t="shared" si="36"/>
        <v>0</v>
      </c>
      <c r="AM129" s="132">
        <f t="shared" si="37"/>
        <v>0</v>
      </c>
      <c r="AN129" s="133">
        <f t="shared" si="38"/>
        <v>0</v>
      </c>
      <c r="AO129" t="s">
        <v>47</v>
      </c>
      <c r="AQ129" s="121"/>
      <c r="AR129" s="515"/>
      <c r="AS129" s="514"/>
      <c r="AT129" s="436"/>
      <c r="AU129">
        <v>77</v>
      </c>
      <c r="AV129" s="147">
        <f t="shared" si="40"/>
        <v>0</v>
      </c>
      <c r="AX129" s="134">
        <f t="shared" si="41"/>
        <v>0</v>
      </c>
      <c r="AY129" s="132">
        <f t="shared" si="42"/>
        <v>0</v>
      </c>
      <c r="AZ129" s="132">
        <f t="shared" si="43"/>
        <v>0</v>
      </c>
      <c r="BA129" s="133">
        <f t="shared" si="44"/>
        <v>0</v>
      </c>
      <c r="BB129" t="s">
        <v>47</v>
      </c>
    </row>
    <row r="130" spans="1:54" x14ac:dyDescent="0.2">
      <c r="E130" s="513"/>
      <c r="F130" s="514"/>
      <c r="G130" s="436"/>
      <c r="H130">
        <v>114</v>
      </c>
      <c r="I130" s="147">
        <f t="shared" si="46"/>
        <v>0</v>
      </c>
      <c r="K130" s="147">
        <f t="shared" si="23"/>
        <v>0</v>
      </c>
      <c r="L130" s="135">
        <f t="shared" si="27"/>
        <v>0</v>
      </c>
      <c r="M130" s="135">
        <f t="shared" si="24"/>
        <v>0</v>
      </c>
      <c r="N130" s="133">
        <f t="shared" si="25"/>
        <v>0</v>
      </c>
      <c r="O130" t="s">
        <v>49</v>
      </c>
      <c r="Q130" s="121"/>
      <c r="R130" s="515"/>
      <c r="S130" s="514"/>
      <c r="T130" s="436"/>
      <c r="U130">
        <v>102</v>
      </c>
      <c r="V130" s="147">
        <f t="shared" si="28"/>
        <v>0</v>
      </c>
      <c r="X130" s="134">
        <f t="shared" si="45"/>
        <v>0</v>
      </c>
      <c r="Y130" s="132">
        <f t="shared" si="29"/>
        <v>0</v>
      </c>
      <c r="Z130" s="132">
        <f t="shared" si="30"/>
        <v>0</v>
      </c>
      <c r="AA130" s="133">
        <f t="shared" si="31"/>
        <v>0</v>
      </c>
      <c r="AB130" t="s">
        <v>49</v>
      </c>
      <c r="AD130" s="121"/>
      <c r="AE130" s="515"/>
      <c r="AF130" s="514"/>
      <c r="AG130" s="436"/>
      <c r="AH130">
        <v>90</v>
      </c>
      <c r="AI130" s="147">
        <f t="shared" si="34"/>
        <v>0</v>
      </c>
      <c r="AK130" s="134">
        <f t="shared" si="35"/>
        <v>0</v>
      </c>
      <c r="AL130" s="132">
        <f t="shared" si="36"/>
        <v>0</v>
      </c>
      <c r="AM130" s="132">
        <f t="shared" si="37"/>
        <v>0</v>
      </c>
      <c r="AN130" s="133">
        <f t="shared" si="38"/>
        <v>0</v>
      </c>
      <c r="AO130" t="s">
        <v>49</v>
      </c>
      <c r="AQ130" s="121"/>
      <c r="AR130" s="515"/>
      <c r="AS130" s="514"/>
      <c r="AT130" s="436"/>
      <c r="AU130">
        <v>78</v>
      </c>
      <c r="AV130" s="147">
        <f t="shared" si="40"/>
        <v>0</v>
      </c>
      <c r="AX130" s="134">
        <f t="shared" si="41"/>
        <v>0</v>
      </c>
      <c r="AY130" s="132">
        <f t="shared" si="42"/>
        <v>0</v>
      </c>
      <c r="AZ130" s="132">
        <f t="shared" si="43"/>
        <v>0</v>
      </c>
      <c r="BA130" s="133">
        <f t="shared" si="44"/>
        <v>0</v>
      </c>
      <c r="BB130" t="s">
        <v>49</v>
      </c>
    </row>
    <row r="131" spans="1:54" ht="21" x14ac:dyDescent="0.25">
      <c r="A131" s="136">
        <f>A119+1</f>
        <v>2034</v>
      </c>
      <c r="E131" s="513"/>
      <c r="F131" s="514"/>
      <c r="G131" s="436"/>
      <c r="H131">
        <v>115</v>
      </c>
      <c r="I131" s="147">
        <f t="shared" si="46"/>
        <v>0</v>
      </c>
      <c r="K131" s="147">
        <f t="shared" si="23"/>
        <v>0</v>
      </c>
      <c r="L131" s="135">
        <f t="shared" si="27"/>
        <v>0</v>
      </c>
      <c r="M131" s="135">
        <f t="shared" si="24"/>
        <v>0</v>
      </c>
      <c r="N131" s="133">
        <f t="shared" si="25"/>
        <v>0</v>
      </c>
      <c r="O131" t="s">
        <v>51</v>
      </c>
      <c r="Q131" s="121"/>
      <c r="R131" s="515"/>
      <c r="S131" s="514"/>
      <c r="T131" s="436"/>
      <c r="U131">
        <v>103</v>
      </c>
      <c r="V131" s="147">
        <f t="shared" si="28"/>
        <v>0</v>
      </c>
      <c r="X131" s="134">
        <f t="shared" si="45"/>
        <v>0</v>
      </c>
      <c r="Y131" s="132">
        <f t="shared" si="29"/>
        <v>0</v>
      </c>
      <c r="Z131" s="132">
        <f t="shared" si="30"/>
        <v>0</v>
      </c>
      <c r="AA131" s="133">
        <f t="shared" si="31"/>
        <v>0</v>
      </c>
      <c r="AB131" t="s">
        <v>51</v>
      </c>
      <c r="AD131" s="121"/>
      <c r="AE131" s="515"/>
      <c r="AF131" s="514"/>
      <c r="AG131" s="436"/>
      <c r="AH131">
        <v>91</v>
      </c>
      <c r="AI131" s="147">
        <f t="shared" si="34"/>
        <v>0</v>
      </c>
      <c r="AK131" s="134">
        <f t="shared" si="35"/>
        <v>0</v>
      </c>
      <c r="AL131" s="132">
        <f t="shared" si="36"/>
        <v>0</v>
      </c>
      <c r="AM131" s="132">
        <f t="shared" si="37"/>
        <v>0</v>
      </c>
      <c r="AN131" s="133">
        <f t="shared" si="38"/>
        <v>0</v>
      </c>
      <c r="AO131" t="s">
        <v>51</v>
      </c>
      <c r="AQ131" s="121"/>
      <c r="AR131" s="515"/>
      <c r="AS131" s="514"/>
      <c r="AT131" s="436"/>
      <c r="AU131">
        <v>79</v>
      </c>
      <c r="AV131" s="147">
        <f t="shared" si="40"/>
        <v>0</v>
      </c>
      <c r="AX131" s="134">
        <f t="shared" si="41"/>
        <v>0</v>
      </c>
      <c r="AY131" s="132">
        <f t="shared" si="42"/>
        <v>0</v>
      </c>
      <c r="AZ131" s="132">
        <f t="shared" si="43"/>
        <v>0</v>
      </c>
      <c r="BA131" s="133">
        <f t="shared" si="44"/>
        <v>0</v>
      </c>
      <c r="BB131" t="s">
        <v>51</v>
      </c>
    </row>
    <row r="132" spans="1:54" x14ac:dyDescent="0.2">
      <c r="A132" s="74" t="s">
        <v>53</v>
      </c>
      <c r="B132" s="457">
        <f>F136+S136+AF136+AS136</f>
        <v>0</v>
      </c>
      <c r="E132" s="513"/>
      <c r="F132" s="514"/>
      <c r="G132" s="436"/>
      <c r="H132">
        <v>116</v>
      </c>
      <c r="I132" s="147">
        <f t="shared" si="46"/>
        <v>0</v>
      </c>
      <c r="K132" s="147">
        <f t="shared" si="23"/>
        <v>0</v>
      </c>
      <c r="L132" s="135">
        <f t="shared" si="27"/>
        <v>0</v>
      </c>
      <c r="M132" s="135">
        <f t="shared" si="24"/>
        <v>0</v>
      </c>
      <c r="N132" s="133">
        <f t="shared" si="25"/>
        <v>0</v>
      </c>
      <c r="O132" t="s">
        <v>52</v>
      </c>
      <c r="Q132" s="121"/>
      <c r="R132" s="515"/>
      <c r="S132" s="514"/>
      <c r="T132" s="436"/>
      <c r="U132">
        <v>104</v>
      </c>
      <c r="V132" s="147">
        <f t="shared" si="28"/>
        <v>0</v>
      </c>
      <c r="X132" s="134">
        <f t="shared" si="45"/>
        <v>0</v>
      </c>
      <c r="Y132" s="132">
        <f t="shared" si="29"/>
        <v>0</v>
      </c>
      <c r="Z132" s="132">
        <f t="shared" si="30"/>
        <v>0</v>
      </c>
      <c r="AA132" s="133">
        <f t="shared" si="31"/>
        <v>0</v>
      </c>
      <c r="AB132" t="s">
        <v>52</v>
      </c>
      <c r="AD132" s="121"/>
      <c r="AE132" s="515"/>
      <c r="AF132" s="514"/>
      <c r="AG132" s="436"/>
      <c r="AH132">
        <v>92</v>
      </c>
      <c r="AI132" s="147">
        <f t="shared" si="34"/>
        <v>0</v>
      </c>
      <c r="AK132" s="134">
        <f t="shared" si="35"/>
        <v>0</v>
      </c>
      <c r="AL132" s="132">
        <f t="shared" si="36"/>
        <v>0</v>
      </c>
      <c r="AM132" s="132">
        <f t="shared" si="37"/>
        <v>0</v>
      </c>
      <c r="AN132" s="133">
        <f t="shared" si="38"/>
        <v>0</v>
      </c>
      <c r="AO132" t="s">
        <v>52</v>
      </c>
      <c r="AQ132" s="121"/>
      <c r="AR132" s="515"/>
      <c r="AS132" s="514"/>
      <c r="AT132" s="436"/>
      <c r="AU132">
        <v>80</v>
      </c>
      <c r="AV132" s="147">
        <f t="shared" si="40"/>
        <v>0</v>
      </c>
      <c r="AX132" s="134">
        <f t="shared" si="41"/>
        <v>0</v>
      </c>
      <c r="AY132" s="132">
        <f t="shared" si="42"/>
        <v>0</v>
      </c>
      <c r="AZ132" s="132">
        <f t="shared" si="43"/>
        <v>0</v>
      </c>
      <c r="BA132" s="133">
        <f t="shared" si="44"/>
        <v>0</v>
      </c>
      <c r="BB132" t="s">
        <v>52</v>
      </c>
    </row>
    <row r="133" spans="1:54" x14ac:dyDescent="0.2">
      <c r="A133" s="74" t="s">
        <v>55</v>
      </c>
      <c r="B133" s="457">
        <f>D134+Q134+AD134+AQ134</f>
        <v>0</v>
      </c>
      <c r="E133" s="513"/>
      <c r="F133" s="514"/>
      <c r="G133" s="436"/>
      <c r="H133">
        <v>117</v>
      </c>
      <c r="I133" s="147">
        <f t="shared" si="46"/>
        <v>0</v>
      </c>
      <c r="K133" s="147">
        <f t="shared" si="23"/>
        <v>0</v>
      </c>
      <c r="L133" s="135">
        <f t="shared" si="27"/>
        <v>0</v>
      </c>
      <c r="M133" s="135">
        <f t="shared" si="24"/>
        <v>0</v>
      </c>
      <c r="N133" s="133">
        <f t="shared" si="25"/>
        <v>0</v>
      </c>
      <c r="O133" t="s">
        <v>54</v>
      </c>
      <c r="Q133" s="121"/>
      <c r="R133" s="515"/>
      <c r="S133" s="514"/>
      <c r="T133" s="436"/>
      <c r="U133">
        <v>105</v>
      </c>
      <c r="V133" s="147">
        <f t="shared" si="28"/>
        <v>0</v>
      </c>
      <c r="X133" s="134">
        <f t="shared" si="45"/>
        <v>0</v>
      </c>
      <c r="Y133" s="132">
        <f t="shared" si="29"/>
        <v>0</v>
      </c>
      <c r="Z133" s="132">
        <f t="shared" si="30"/>
        <v>0</v>
      </c>
      <c r="AA133" s="133">
        <f t="shared" si="31"/>
        <v>0</v>
      </c>
      <c r="AB133" t="s">
        <v>54</v>
      </c>
      <c r="AD133" s="121"/>
      <c r="AE133" s="515"/>
      <c r="AF133" s="514"/>
      <c r="AG133" s="436"/>
      <c r="AH133">
        <v>93</v>
      </c>
      <c r="AI133" s="147">
        <f t="shared" si="34"/>
        <v>0</v>
      </c>
      <c r="AK133" s="134">
        <f t="shared" si="35"/>
        <v>0</v>
      </c>
      <c r="AL133" s="132">
        <f t="shared" si="36"/>
        <v>0</v>
      </c>
      <c r="AM133" s="132">
        <f t="shared" si="37"/>
        <v>0</v>
      </c>
      <c r="AN133" s="133">
        <f t="shared" si="38"/>
        <v>0</v>
      </c>
      <c r="AO133" t="s">
        <v>54</v>
      </c>
      <c r="AQ133" s="121"/>
      <c r="AR133" s="515"/>
      <c r="AS133" s="514"/>
      <c r="AT133" s="436"/>
      <c r="AU133">
        <v>81</v>
      </c>
      <c r="AV133" s="147">
        <f t="shared" si="40"/>
        <v>0</v>
      </c>
      <c r="AX133" s="134">
        <f t="shared" si="41"/>
        <v>0</v>
      </c>
      <c r="AY133" s="132">
        <f t="shared" si="42"/>
        <v>0</v>
      </c>
      <c r="AZ133" s="132">
        <f t="shared" si="43"/>
        <v>0</v>
      </c>
      <c r="BA133" s="133">
        <f t="shared" si="44"/>
        <v>0</v>
      </c>
      <c r="BB133" t="s">
        <v>54</v>
      </c>
    </row>
    <row r="134" spans="1:54" ht="16" thickBot="1" x14ac:dyDescent="0.25">
      <c r="A134" s="74" t="s">
        <v>275</v>
      </c>
      <c r="B134" s="457">
        <f>G136+T136+AG136+AT136</f>
        <v>0</v>
      </c>
      <c r="C134" s="69" t="s">
        <v>55</v>
      </c>
      <c r="D134" s="138">
        <f>SUM(I125:I136)</f>
        <v>0</v>
      </c>
      <c r="E134" s="513"/>
      <c r="F134" s="514"/>
      <c r="G134" s="436"/>
      <c r="H134">
        <v>118</v>
      </c>
      <c r="I134" s="147">
        <f t="shared" si="46"/>
        <v>0</v>
      </c>
      <c r="K134" s="147">
        <f t="shared" si="23"/>
        <v>0</v>
      </c>
      <c r="L134" s="135">
        <f t="shared" si="27"/>
        <v>0</v>
      </c>
      <c r="M134" s="135">
        <f t="shared" si="24"/>
        <v>0</v>
      </c>
      <c r="N134" s="133">
        <f t="shared" si="25"/>
        <v>0</v>
      </c>
      <c r="O134" t="s">
        <v>56</v>
      </c>
      <c r="P134" s="69" t="s">
        <v>55</v>
      </c>
      <c r="Q134" s="138">
        <f>SUM(V125:V136)</f>
        <v>0</v>
      </c>
      <c r="R134" s="515"/>
      <c r="S134" s="514"/>
      <c r="T134" s="436"/>
      <c r="U134">
        <v>106</v>
      </c>
      <c r="V134" s="147">
        <f t="shared" si="28"/>
        <v>0</v>
      </c>
      <c r="X134" s="134">
        <f t="shared" si="45"/>
        <v>0</v>
      </c>
      <c r="Y134" s="132">
        <f t="shared" si="29"/>
        <v>0</v>
      </c>
      <c r="Z134" s="132">
        <f t="shared" si="30"/>
        <v>0</v>
      </c>
      <c r="AA134" s="133">
        <f t="shared" si="31"/>
        <v>0</v>
      </c>
      <c r="AB134" t="s">
        <v>56</v>
      </c>
      <c r="AC134" s="69" t="s">
        <v>55</v>
      </c>
      <c r="AD134" s="138">
        <f>SUM(AI125:AI136)</f>
        <v>0</v>
      </c>
      <c r="AE134" s="515"/>
      <c r="AF134" s="514"/>
      <c r="AG134" s="436"/>
      <c r="AH134">
        <v>94</v>
      </c>
      <c r="AI134" s="147">
        <f t="shared" si="34"/>
        <v>0</v>
      </c>
      <c r="AK134" s="134">
        <f t="shared" si="35"/>
        <v>0</v>
      </c>
      <c r="AL134" s="132">
        <f t="shared" si="36"/>
        <v>0</v>
      </c>
      <c r="AM134" s="132">
        <f t="shared" si="37"/>
        <v>0</v>
      </c>
      <c r="AN134" s="133">
        <f t="shared" si="38"/>
        <v>0</v>
      </c>
      <c r="AO134" t="s">
        <v>56</v>
      </c>
      <c r="AP134" s="69" t="s">
        <v>55</v>
      </c>
      <c r="AQ134" s="138">
        <f>SUM(AV125:AV136)</f>
        <v>0</v>
      </c>
      <c r="AR134" s="515"/>
      <c r="AS134" s="514"/>
      <c r="AT134" s="436"/>
      <c r="AU134">
        <v>82</v>
      </c>
      <c r="AV134" s="147">
        <f t="shared" si="40"/>
        <v>0</v>
      </c>
      <c r="AX134" s="134">
        <f t="shared" si="41"/>
        <v>0</v>
      </c>
      <c r="AY134" s="132">
        <f t="shared" si="42"/>
        <v>0</v>
      </c>
      <c r="AZ134" s="132">
        <f t="shared" si="43"/>
        <v>0</v>
      </c>
      <c r="BA134" s="133">
        <f t="shared" si="44"/>
        <v>0</v>
      </c>
      <c r="BB134" t="s">
        <v>56</v>
      </c>
    </row>
    <row r="135" spans="1:54" x14ac:dyDescent="0.2">
      <c r="A135" s="74" t="s">
        <v>57</v>
      </c>
      <c r="B135" s="457">
        <f>D135+Q135+AD135+AQ135</f>
        <v>0</v>
      </c>
      <c r="C135" s="69" t="s">
        <v>57</v>
      </c>
      <c r="D135" s="138">
        <f>SUM(L125:L136)</f>
        <v>0</v>
      </c>
      <c r="E135" s="513"/>
      <c r="F135" s="514"/>
      <c r="G135" s="455" t="s">
        <v>273</v>
      </c>
      <c r="H135">
        <v>119</v>
      </c>
      <c r="I135" s="147">
        <f t="shared" si="46"/>
        <v>0</v>
      </c>
      <c r="K135" s="147">
        <f t="shared" si="23"/>
        <v>0</v>
      </c>
      <c r="L135" s="135">
        <f t="shared" si="27"/>
        <v>0</v>
      </c>
      <c r="M135" s="135">
        <f t="shared" si="24"/>
        <v>0</v>
      </c>
      <c r="N135" s="133">
        <f t="shared" si="25"/>
        <v>0</v>
      </c>
      <c r="O135" t="s">
        <v>58</v>
      </c>
      <c r="P135" s="69" t="s">
        <v>57</v>
      </c>
      <c r="Q135" s="138">
        <f>SUM(Y125:Y136)</f>
        <v>0</v>
      </c>
      <c r="R135" s="515"/>
      <c r="S135" s="514"/>
      <c r="T135" s="455" t="s">
        <v>273</v>
      </c>
      <c r="U135">
        <v>107</v>
      </c>
      <c r="V135" s="147">
        <f t="shared" si="28"/>
        <v>0</v>
      </c>
      <c r="X135" s="134">
        <f t="shared" si="45"/>
        <v>0</v>
      </c>
      <c r="Y135" s="132">
        <f t="shared" si="29"/>
        <v>0</v>
      </c>
      <c r="Z135" s="132">
        <f t="shared" si="30"/>
        <v>0</v>
      </c>
      <c r="AA135" s="133">
        <f t="shared" si="31"/>
        <v>0</v>
      </c>
      <c r="AB135" t="s">
        <v>58</v>
      </c>
      <c r="AC135" s="69" t="s">
        <v>57</v>
      </c>
      <c r="AD135" s="138">
        <f>SUM(AL125:AL136)</f>
        <v>0</v>
      </c>
      <c r="AE135" s="515"/>
      <c r="AF135" s="514"/>
      <c r="AG135" s="455" t="s">
        <v>273</v>
      </c>
      <c r="AH135">
        <v>95</v>
      </c>
      <c r="AI135" s="147">
        <f t="shared" si="34"/>
        <v>0</v>
      </c>
      <c r="AK135" s="134">
        <f t="shared" si="35"/>
        <v>0</v>
      </c>
      <c r="AL135" s="132">
        <f t="shared" si="36"/>
        <v>0</v>
      </c>
      <c r="AM135" s="132">
        <f t="shared" si="37"/>
        <v>0</v>
      </c>
      <c r="AN135" s="133">
        <f t="shared" si="38"/>
        <v>0</v>
      </c>
      <c r="AO135" t="s">
        <v>58</v>
      </c>
      <c r="AP135" s="69" t="s">
        <v>57</v>
      </c>
      <c r="AQ135" s="138">
        <f>SUM(AY125:AY136)</f>
        <v>0</v>
      </c>
      <c r="AR135" s="515"/>
      <c r="AS135" s="514"/>
      <c r="AT135" s="455" t="s">
        <v>273</v>
      </c>
      <c r="AU135">
        <v>83</v>
      </c>
      <c r="AV135" s="147">
        <f t="shared" si="40"/>
        <v>0</v>
      </c>
      <c r="AX135" s="134">
        <f t="shared" si="41"/>
        <v>0</v>
      </c>
      <c r="AY135" s="132">
        <f t="shared" si="42"/>
        <v>0</v>
      </c>
      <c r="AZ135" s="132">
        <f t="shared" si="43"/>
        <v>0</v>
      </c>
      <c r="BA135" s="133">
        <f t="shared" si="44"/>
        <v>0</v>
      </c>
      <c r="BB135" t="s">
        <v>58</v>
      </c>
    </row>
    <row r="136" spans="1:54" ht="16" thickBot="1" x14ac:dyDescent="0.25">
      <c r="A136" s="139" t="s">
        <v>59</v>
      </c>
      <c r="B136" s="458">
        <f>D136+Q136+AD136+AQ136</f>
        <v>0</v>
      </c>
      <c r="C136" s="140" t="s">
        <v>59</v>
      </c>
      <c r="D136" s="141">
        <f>SUM(K125:K136)</f>
        <v>0</v>
      </c>
      <c r="E136" s="148" t="s">
        <v>53</v>
      </c>
      <c r="F136" s="143">
        <f>M136</f>
        <v>0</v>
      </c>
      <c r="G136" s="469">
        <v>0</v>
      </c>
      <c r="H136" s="92">
        <v>120</v>
      </c>
      <c r="I136" s="150">
        <f t="shared" si="46"/>
        <v>0</v>
      </c>
      <c r="J136" s="92"/>
      <c r="K136" s="150">
        <f t="shared" si="23"/>
        <v>0</v>
      </c>
      <c r="L136" s="149">
        <f t="shared" si="27"/>
        <v>0</v>
      </c>
      <c r="M136" s="144">
        <f>M135-L136-G136</f>
        <v>0</v>
      </c>
      <c r="N136" s="146">
        <f t="shared" si="25"/>
        <v>0</v>
      </c>
      <c r="O136" s="92" t="s">
        <v>60</v>
      </c>
      <c r="P136" s="140" t="s">
        <v>59</v>
      </c>
      <c r="Q136" s="141">
        <f>SUM(X125:X136)</f>
        <v>0</v>
      </c>
      <c r="R136" s="148" t="s">
        <v>53</v>
      </c>
      <c r="S136" s="143">
        <f>Z136</f>
        <v>0</v>
      </c>
      <c r="T136" s="469">
        <v>0</v>
      </c>
      <c r="U136" s="92">
        <v>108</v>
      </c>
      <c r="V136" s="147">
        <f t="shared" si="28"/>
        <v>0</v>
      </c>
      <c r="W136" s="92"/>
      <c r="X136" s="145">
        <f t="shared" si="45"/>
        <v>0</v>
      </c>
      <c r="Y136" s="144">
        <f t="shared" si="29"/>
        <v>0</v>
      </c>
      <c r="Z136" s="144">
        <f>Z135-Y136-T136</f>
        <v>0</v>
      </c>
      <c r="AA136" s="133">
        <f t="shared" si="31"/>
        <v>0</v>
      </c>
      <c r="AB136" t="s">
        <v>60</v>
      </c>
      <c r="AC136" s="69" t="s">
        <v>59</v>
      </c>
      <c r="AD136" s="151">
        <f>SUM(AK125:AK136)</f>
        <v>0</v>
      </c>
      <c r="AE136" s="122" t="s">
        <v>53</v>
      </c>
      <c r="AF136" s="128">
        <f>AM136</f>
        <v>0</v>
      </c>
      <c r="AG136" s="469">
        <v>0</v>
      </c>
      <c r="AH136">
        <v>96</v>
      </c>
      <c r="AI136" s="147">
        <f t="shared" si="34"/>
        <v>0</v>
      </c>
      <c r="AK136" s="145">
        <f t="shared" si="35"/>
        <v>0</v>
      </c>
      <c r="AL136" s="144">
        <f t="shared" si="36"/>
        <v>0</v>
      </c>
      <c r="AM136" s="144">
        <f>AM135-AL136-AG136</f>
        <v>0</v>
      </c>
      <c r="AN136" s="146">
        <f t="shared" si="38"/>
        <v>0</v>
      </c>
      <c r="AO136" s="157" t="s">
        <v>60</v>
      </c>
      <c r="AP136" s="158" t="s">
        <v>59</v>
      </c>
      <c r="AQ136" s="159">
        <f>SUM(AX125:AX136)</f>
        <v>0</v>
      </c>
      <c r="AR136" s="160" t="s">
        <v>53</v>
      </c>
      <c r="AS136" s="161">
        <f>AZ136</f>
        <v>0</v>
      </c>
      <c r="AT136" s="469">
        <v>0</v>
      </c>
      <c r="AU136" s="157">
        <v>84</v>
      </c>
      <c r="AV136" s="147">
        <f t="shared" si="40"/>
        <v>0</v>
      </c>
      <c r="AW136" s="157"/>
      <c r="AX136" s="145">
        <f t="shared" si="41"/>
        <v>0</v>
      </c>
      <c r="AY136" s="144">
        <f t="shared" si="42"/>
        <v>0</v>
      </c>
      <c r="AZ136" s="144">
        <f>AZ135-AY136-AT136</f>
        <v>0</v>
      </c>
      <c r="BA136" s="146">
        <f t="shared" si="44"/>
        <v>0</v>
      </c>
      <c r="BB136" s="92" t="s">
        <v>60</v>
      </c>
    </row>
    <row r="137" spans="1:54" x14ac:dyDescent="0.2">
      <c r="E137" s="513">
        <f>E125+1</f>
        <v>2035</v>
      </c>
      <c r="I137" s="133">
        <f>SUM(I17:I136)</f>
        <v>0</v>
      </c>
      <c r="Q137" s="121"/>
      <c r="R137" s="515">
        <f>R125+1</f>
        <v>2035</v>
      </c>
      <c r="S137" s="514"/>
      <c r="T137" s="436"/>
      <c r="U137">
        <v>109</v>
      </c>
      <c r="V137" s="468">
        <f t="shared" si="28"/>
        <v>0</v>
      </c>
      <c r="X137" s="134">
        <f t="shared" si="45"/>
        <v>0</v>
      </c>
      <c r="Y137" s="132">
        <f t="shared" si="29"/>
        <v>0</v>
      </c>
      <c r="Z137" s="132">
        <f t="shared" si="30"/>
        <v>0</v>
      </c>
      <c r="AA137" s="152">
        <f t="shared" si="31"/>
        <v>0</v>
      </c>
      <c r="AB137" s="153" t="s">
        <v>39</v>
      </c>
      <c r="AC137" s="154"/>
      <c r="AD137" s="163"/>
      <c r="AE137" s="517">
        <f>AE125+1</f>
        <v>2035</v>
      </c>
      <c r="AF137" s="518"/>
      <c r="AG137" s="436"/>
      <c r="AH137" s="153">
        <v>97</v>
      </c>
      <c r="AI137" s="468">
        <f t="shared" si="34"/>
        <v>0</v>
      </c>
      <c r="AJ137" s="153"/>
      <c r="AK137" s="134">
        <f t="shared" si="35"/>
        <v>0</v>
      </c>
      <c r="AL137" s="132">
        <f t="shared" si="36"/>
        <v>0</v>
      </c>
      <c r="AM137" s="132">
        <f t="shared" si="37"/>
        <v>0</v>
      </c>
      <c r="AN137" s="133">
        <f t="shared" si="38"/>
        <v>0</v>
      </c>
      <c r="AO137" s="153" t="s">
        <v>39</v>
      </c>
      <c r="AP137" s="154"/>
      <c r="AQ137" s="163"/>
      <c r="AR137" s="517">
        <f>AR125+1</f>
        <v>2035</v>
      </c>
      <c r="AS137" s="518"/>
      <c r="AT137" s="436"/>
      <c r="AU137" s="153">
        <v>85</v>
      </c>
      <c r="AV137" s="468">
        <f t="shared" si="40"/>
        <v>0</v>
      </c>
      <c r="AW137" s="153"/>
      <c r="AX137" s="134">
        <f t="shared" si="41"/>
        <v>0</v>
      </c>
      <c r="AY137" s="132">
        <f t="shared" si="42"/>
        <v>0</v>
      </c>
      <c r="AZ137" s="132">
        <f t="shared" si="43"/>
        <v>0</v>
      </c>
      <c r="BA137" s="133">
        <f t="shared" si="44"/>
        <v>0</v>
      </c>
      <c r="BB137" t="s">
        <v>39</v>
      </c>
    </row>
    <row r="138" spans="1:54" x14ac:dyDescent="0.2">
      <c r="E138" s="513"/>
      <c r="Q138" s="121"/>
      <c r="R138" s="515"/>
      <c r="S138" s="514"/>
      <c r="T138" s="436"/>
      <c r="U138">
        <v>110</v>
      </c>
      <c r="V138" s="147">
        <f t="shared" si="28"/>
        <v>0</v>
      </c>
      <c r="X138" s="134">
        <f t="shared" si="45"/>
        <v>0</v>
      </c>
      <c r="Y138" s="132">
        <f t="shared" si="29"/>
        <v>0</v>
      </c>
      <c r="Z138" s="132">
        <f t="shared" si="30"/>
        <v>0</v>
      </c>
      <c r="AA138" s="133">
        <f t="shared" si="31"/>
        <v>0</v>
      </c>
      <c r="AB138" t="s">
        <v>41</v>
      </c>
      <c r="AD138" s="121"/>
      <c r="AE138" s="515"/>
      <c r="AF138" s="514"/>
      <c r="AG138" s="436"/>
      <c r="AH138">
        <v>98</v>
      </c>
      <c r="AI138" s="147">
        <f t="shared" si="34"/>
        <v>0</v>
      </c>
      <c r="AK138" s="134">
        <f t="shared" si="35"/>
        <v>0</v>
      </c>
      <c r="AL138" s="132">
        <f t="shared" si="36"/>
        <v>0</v>
      </c>
      <c r="AM138" s="132">
        <f t="shared" si="37"/>
        <v>0</v>
      </c>
      <c r="AN138" s="133">
        <f t="shared" si="38"/>
        <v>0</v>
      </c>
      <c r="AO138" t="s">
        <v>41</v>
      </c>
      <c r="AQ138" s="121"/>
      <c r="AR138" s="515"/>
      <c r="AS138" s="514"/>
      <c r="AT138" s="436"/>
      <c r="AU138">
        <v>86</v>
      </c>
      <c r="AV138" s="147">
        <f t="shared" si="40"/>
        <v>0</v>
      </c>
      <c r="AX138" s="134">
        <f t="shared" si="41"/>
        <v>0</v>
      </c>
      <c r="AY138" s="132">
        <f t="shared" si="42"/>
        <v>0</v>
      </c>
      <c r="AZ138" s="132">
        <f t="shared" si="43"/>
        <v>0</v>
      </c>
      <c r="BA138" s="133">
        <f t="shared" si="44"/>
        <v>0</v>
      </c>
      <c r="BB138" t="s">
        <v>41</v>
      </c>
    </row>
    <row r="139" spans="1:54" x14ac:dyDescent="0.2">
      <c r="E139" s="513"/>
      <c r="Q139" s="121"/>
      <c r="R139" s="515"/>
      <c r="S139" s="514"/>
      <c r="T139" s="436"/>
      <c r="U139">
        <v>111</v>
      </c>
      <c r="V139" s="147">
        <f t="shared" si="28"/>
        <v>0</v>
      </c>
      <c r="X139" s="134">
        <f t="shared" si="45"/>
        <v>0</v>
      </c>
      <c r="Y139" s="132">
        <f t="shared" si="29"/>
        <v>0</v>
      </c>
      <c r="Z139" s="132">
        <f t="shared" si="30"/>
        <v>0</v>
      </c>
      <c r="AA139" s="133">
        <f t="shared" si="31"/>
        <v>0</v>
      </c>
      <c r="AB139" t="s">
        <v>43</v>
      </c>
      <c r="AD139" s="121"/>
      <c r="AE139" s="515"/>
      <c r="AF139" s="514"/>
      <c r="AG139" s="436"/>
      <c r="AH139">
        <v>99</v>
      </c>
      <c r="AI139" s="147">
        <f t="shared" si="34"/>
        <v>0</v>
      </c>
      <c r="AK139" s="134">
        <f t="shared" si="35"/>
        <v>0</v>
      </c>
      <c r="AL139" s="132">
        <f t="shared" si="36"/>
        <v>0</v>
      </c>
      <c r="AM139" s="132">
        <f t="shared" si="37"/>
        <v>0</v>
      </c>
      <c r="AN139" s="133">
        <f t="shared" si="38"/>
        <v>0</v>
      </c>
      <c r="AO139" t="s">
        <v>43</v>
      </c>
      <c r="AQ139" s="121"/>
      <c r="AR139" s="515"/>
      <c r="AS139" s="514"/>
      <c r="AT139" s="436"/>
      <c r="AU139">
        <v>87</v>
      </c>
      <c r="AV139" s="147">
        <f t="shared" si="40"/>
        <v>0</v>
      </c>
      <c r="AX139" s="134">
        <f t="shared" si="41"/>
        <v>0</v>
      </c>
      <c r="AY139" s="132">
        <f t="shared" si="42"/>
        <v>0</v>
      </c>
      <c r="AZ139" s="132">
        <f t="shared" si="43"/>
        <v>0</v>
      </c>
      <c r="BA139" s="133">
        <f t="shared" si="44"/>
        <v>0</v>
      </c>
      <c r="BB139" t="s">
        <v>43</v>
      </c>
    </row>
    <row r="140" spans="1:54" x14ac:dyDescent="0.2">
      <c r="E140" s="513"/>
      <c r="Q140" s="121"/>
      <c r="R140" s="515"/>
      <c r="S140" s="514"/>
      <c r="T140" s="436"/>
      <c r="U140">
        <v>112</v>
      </c>
      <c r="V140" s="147">
        <f t="shared" si="28"/>
        <v>0</v>
      </c>
      <c r="X140" s="134">
        <f t="shared" si="45"/>
        <v>0</v>
      </c>
      <c r="Y140" s="132">
        <f t="shared" si="29"/>
        <v>0</v>
      </c>
      <c r="Z140" s="132">
        <f t="shared" si="30"/>
        <v>0</v>
      </c>
      <c r="AA140" s="133">
        <f t="shared" si="31"/>
        <v>0</v>
      </c>
      <c r="AB140" t="s">
        <v>45</v>
      </c>
      <c r="AD140" s="121"/>
      <c r="AE140" s="515"/>
      <c r="AF140" s="514"/>
      <c r="AG140" s="436"/>
      <c r="AH140">
        <v>100</v>
      </c>
      <c r="AI140" s="147">
        <f t="shared" si="34"/>
        <v>0</v>
      </c>
      <c r="AK140" s="134">
        <f t="shared" si="35"/>
        <v>0</v>
      </c>
      <c r="AL140" s="132">
        <f t="shared" si="36"/>
        <v>0</v>
      </c>
      <c r="AM140" s="132">
        <f t="shared" si="37"/>
        <v>0</v>
      </c>
      <c r="AN140" s="133">
        <f t="shared" si="38"/>
        <v>0</v>
      </c>
      <c r="AO140" t="s">
        <v>45</v>
      </c>
      <c r="AQ140" s="121"/>
      <c r="AR140" s="515"/>
      <c r="AS140" s="514"/>
      <c r="AT140" s="436"/>
      <c r="AU140">
        <v>88</v>
      </c>
      <c r="AV140" s="147">
        <f t="shared" si="40"/>
        <v>0</v>
      </c>
      <c r="AX140" s="134">
        <f t="shared" si="41"/>
        <v>0</v>
      </c>
      <c r="AY140" s="132">
        <f t="shared" si="42"/>
        <v>0</v>
      </c>
      <c r="AZ140" s="132">
        <f t="shared" si="43"/>
        <v>0</v>
      </c>
      <c r="BA140" s="133">
        <f t="shared" si="44"/>
        <v>0</v>
      </c>
      <c r="BB140" t="s">
        <v>45</v>
      </c>
    </row>
    <row r="141" spans="1:54" x14ac:dyDescent="0.2">
      <c r="E141" s="513"/>
      <c r="M141" s="465"/>
      <c r="Q141" s="121"/>
      <c r="R141" s="515"/>
      <c r="S141" s="514"/>
      <c r="T141" s="436"/>
      <c r="U141">
        <v>113</v>
      </c>
      <c r="V141" s="147">
        <f t="shared" si="28"/>
        <v>0</v>
      </c>
      <c r="X141" s="134">
        <f t="shared" si="45"/>
        <v>0</v>
      </c>
      <c r="Y141" s="132">
        <f t="shared" si="29"/>
        <v>0</v>
      </c>
      <c r="Z141" s="132">
        <f t="shared" si="30"/>
        <v>0</v>
      </c>
      <c r="AA141" s="133">
        <f t="shared" si="31"/>
        <v>0</v>
      </c>
      <c r="AB141" t="s">
        <v>47</v>
      </c>
      <c r="AD141" s="121"/>
      <c r="AE141" s="515"/>
      <c r="AF141" s="514"/>
      <c r="AG141" s="436"/>
      <c r="AH141">
        <v>101</v>
      </c>
      <c r="AI141" s="147">
        <f t="shared" si="34"/>
        <v>0</v>
      </c>
      <c r="AK141" s="134">
        <f t="shared" si="35"/>
        <v>0</v>
      </c>
      <c r="AL141" s="132">
        <f t="shared" si="36"/>
        <v>0</v>
      </c>
      <c r="AM141" s="132">
        <f t="shared" si="37"/>
        <v>0</v>
      </c>
      <c r="AN141" s="133">
        <f t="shared" si="38"/>
        <v>0</v>
      </c>
      <c r="AO141" t="s">
        <v>47</v>
      </c>
      <c r="AQ141" s="121"/>
      <c r="AR141" s="515"/>
      <c r="AS141" s="514"/>
      <c r="AT141" s="436"/>
      <c r="AU141">
        <v>89</v>
      </c>
      <c r="AV141" s="147">
        <f t="shared" si="40"/>
        <v>0</v>
      </c>
      <c r="AX141" s="134">
        <f t="shared" si="41"/>
        <v>0</v>
      </c>
      <c r="AY141" s="132">
        <f t="shared" si="42"/>
        <v>0</v>
      </c>
      <c r="AZ141" s="132">
        <f t="shared" si="43"/>
        <v>0</v>
      </c>
      <c r="BA141" s="133">
        <f t="shared" si="44"/>
        <v>0</v>
      </c>
      <c r="BB141" t="s">
        <v>47</v>
      </c>
    </row>
    <row r="142" spans="1:54" x14ac:dyDescent="0.2">
      <c r="E142" s="513"/>
      <c r="M142" s="465"/>
      <c r="N142" s="117"/>
      <c r="Q142" s="121"/>
      <c r="R142" s="515"/>
      <c r="S142" s="514"/>
      <c r="T142" s="436"/>
      <c r="U142">
        <v>114</v>
      </c>
      <c r="V142" s="147">
        <f t="shared" si="28"/>
        <v>0</v>
      </c>
      <c r="X142" s="134">
        <f t="shared" si="45"/>
        <v>0</v>
      </c>
      <c r="Y142" s="132">
        <f t="shared" si="29"/>
        <v>0</v>
      </c>
      <c r="Z142" s="132">
        <f t="shared" si="30"/>
        <v>0</v>
      </c>
      <c r="AA142" s="133">
        <f t="shared" si="31"/>
        <v>0</v>
      </c>
      <c r="AB142" t="s">
        <v>49</v>
      </c>
      <c r="AD142" s="121"/>
      <c r="AE142" s="515"/>
      <c r="AF142" s="514"/>
      <c r="AG142" s="436"/>
      <c r="AH142">
        <v>102</v>
      </c>
      <c r="AI142" s="147">
        <f t="shared" si="34"/>
        <v>0</v>
      </c>
      <c r="AK142" s="134">
        <f t="shared" si="35"/>
        <v>0</v>
      </c>
      <c r="AL142" s="132">
        <f t="shared" si="36"/>
        <v>0</v>
      </c>
      <c r="AM142" s="132">
        <f t="shared" si="37"/>
        <v>0</v>
      </c>
      <c r="AN142" s="133">
        <f t="shared" si="38"/>
        <v>0</v>
      </c>
      <c r="AO142" t="s">
        <v>49</v>
      </c>
      <c r="AQ142" s="121"/>
      <c r="AR142" s="515"/>
      <c r="AS142" s="514"/>
      <c r="AT142" s="436"/>
      <c r="AU142">
        <v>90</v>
      </c>
      <c r="AV142" s="147">
        <f t="shared" si="40"/>
        <v>0</v>
      </c>
      <c r="AX142" s="134">
        <f t="shared" si="41"/>
        <v>0</v>
      </c>
      <c r="AY142" s="132">
        <f t="shared" si="42"/>
        <v>0</v>
      </c>
      <c r="AZ142" s="132">
        <f t="shared" si="43"/>
        <v>0</v>
      </c>
      <c r="BA142" s="133">
        <f t="shared" si="44"/>
        <v>0</v>
      </c>
      <c r="BB142" t="s">
        <v>49</v>
      </c>
    </row>
    <row r="143" spans="1:54" ht="21" x14ac:dyDescent="0.25">
      <c r="A143" s="136">
        <f>A131+1</f>
        <v>2035</v>
      </c>
      <c r="E143" s="513"/>
      <c r="M143" s="465"/>
      <c r="N143" s="117"/>
      <c r="Q143" s="121"/>
      <c r="R143" s="515"/>
      <c r="S143" s="514"/>
      <c r="T143" s="436"/>
      <c r="U143">
        <v>115</v>
      </c>
      <c r="V143" s="147">
        <f t="shared" si="28"/>
        <v>0</v>
      </c>
      <c r="X143" s="134">
        <f t="shared" si="45"/>
        <v>0</v>
      </c>
      <c r="Y143" s="132">
        <f t="shared" si="29"/>
        <v>0</v>
      </c>
      <c r="Z143" s="132">
        <f t="shared" si="30"/>
        <v>0</v>
      </c>
      <c r="AA143" s="133">
        <f t="shared" si="31"/>
        <v>0</v>
      </c>
      <c r="AB143" t="s">
        <v>51</v>
      </c>
      <c r="AD143" s="121"/>
      <c r="AE143" s="515"/>
      <c r="AF143" s="514"/>
      <c r="AG143" s="436"/>
      <c r="AH143">
        <v>103</v>
      </c>
      <c r="AI143" s="147">
        <f t="shared" si="34"/>
        <v>0</v>
      </c>
      <c r="AK143" s="134">
        <f t="shared" si="35"/>
        <v>0</v>
      </c>
      <c r="AL143" s="132">
        <f t="shared" si="36"/>
        <v>0</v>
      </c>
      <c r="AM143" s="132">
        <f t="shared" si="37"/>
        <v>0</v>
      </c>
      <c r="AN143" s="133">
        <f t="shared" si="38"/>
        <v>0</v>
      </c>
      <c r="AO143" t="s">
        <v>51</v>
      </c>
      <c r="AQ143" s="121"/>
      <c r="AR143" s="515"/>
      <c r="AS143" s="514"/>
      <c r="AT143" s="436"/>
      <c r="AU143">
        <v>91</v>
      </c>
      <c r="AV143" s="147">
        <f t="shared" si="40"/>
        <v>0</v>
      </c>
      <c r="AX143" s="134">
        <f t="shared" si="41"/>
        <v>0</v>
      </c>
      <c r="AY143" s="132">
        <f t="shared" si="42"/>
        <v>0</v>
      </c>
      <c r="AZ143" s="132">
        <f t="shared" si="43"/>
        <v>0</v>
      </c>
      <c r="BA143" s="133">
        <f t="shared" si="44"/>
        <v>0</v>
      </c>
      <c r="BB143" t="s">
        <v>51</v>
      </c>
    </row>
    <row r="144" spans="1:54" x14ac:dyDescent="0.2">
      <c r="A144" s="74" t="s">
        <v>53</v>
      </c>
      <c r="B144" s="457">
        <f>F148+S148+AF148+AS148</f>
        <v>0</v>
      </c>
      <c r="E144" s="513"/>
      <c r="M144" s="466"/>
      <c r="N144" s="117"/>
      <c r="Q144" s="121"/>
      <c r="R144" s="515"/>
      <c r="S144" s="514"/>
      <c r="T144" s="436"/>
      <c r="U144">
        <v>116</v>
      </c>
      <c r="V144" s="147">
        <f t="shared" si="28"/>
        <v>0</v>
      </c>
      <c r="X144" s="134">
        <f t="shared" si="45"/>
        <v>0</v>
      </c>
      <c r="Y144" s="132">
        <f t="shared" si="29"/>
        <v>0</v>
      </c>
      <c r="Z144" s="132">
        <f t="shared" si="30"/>
        <v>0</v>
      </c>
      <c r="AA144" s="133">
        <f t="shared" si="31"/>
        <v>0</v>
      </c>
      <c r="AB144" t="s">
        <v>52</v>
      </c>
      <c r="AD144" s="121"/>
      <c r="AE144" s="515"/>
      <c r="AF144" s="514"/>
      <c r="AG144" s="436"/>
      <c r="AH144">
        <v>104</v>
      </c>
      <c r="AI144" s="147">
        <f t="shared" si="34"/>
        <v>0</v>
      </c>
      <c r="AK144" s="134">
        <f t="shared" si="35"/>
        <v>0</v>
      </c>
      <c r="AL144" s="132">
        <f t="shared" si="36"/>
        <v>0</v>
      </c>
      <c r="AM144" s="132">
        <f t="shared" si="37"/>
        <v>0</v>
      </c>
      <c r="AN144" s="133">
        <f t="shared" si="38"/>
        <v>0</v>
      </c>
      <c r="AO144" t="s">
        <v>52</v>
      </c>
      <c r="AQ144" s="121"/>
      <c r="AR144" s="515"/>
      <c r="AS144" s="514"/>
      <c r="AT144" s="436"/>
      <c r="AU144">
        <v>92</v>
      </c>
      <c r="AV144" s="147">
        <f t="shared" si="40"/>
        <v>0</v>
      </c>
      <c r="AX144" s="134">
        <f t="shared" si="41"/>
        <v>0</v>
      </c>
      <c r="AY144" s="132">
        <f t="shared" si="42"/>
        <v>0</v>
      </c>
      <c r="AZ144" s="132">
        <f t="shared" si="43"/>
        <v>0</v>
      </c>
      <c r="BA144" s="133">
        <f t="shared" si="44"/>
        <v>0</v>
      </c>
      <c r="BB144" t="s">
        <v>52</v>
      </c>
    </row>
    <row r="145" spans="1:54" x14ac:dyDescent="0.2">
      <c r="A145" s="74" t="s">
        <v>55</v>
      </c>
      <c r="B145" s="457">
        <f>D146+Q146+AD146+AQ146</f>
        <v>0</v>
      </c>
      <c r="E145" s="513"/>
      <c r="Q145" s="121"/>
      <c r="R145" s="515"/>
      <c r="S145" s="514"/>
      <c r="T145" s="436"/>
      <c r="U145">
        <v>117</v>
      </c>
      <c r="V145" s="147">
        <f t="shared" si="28"/>
        <v>0</v>
      </c>
      <c r="X145" s="134">
        <f t="shared" si="45"/>
        <v>0</v>
      </c>
      <c r="Y145" s="132">
        <f t="shared" si="29"/>
        <v>0</v>
      </c>
      <c r="Z145" s="132">
        <f t="shared" si="30"/>
        <v>0</v>
      </c>
      <c r="AA145" s="133">
        <f t="shared" si="31"/>
        <v>0</v>
      </c>
      <c r="AB145" t="s">
        <v>54</v>
      </c>
      <c r="AD145" s="121"/>
      <c r="AE145" s="515"/>
      <c r="AF145" s="514"/>
      <c r="AG145" s="436"/>
      <c r="AH145">
        <v>105</v>
      </c>
      <c r="AI145" s="147">
        <f t="shared" si="34"/>
        <v>0</v>
      </c>
      <c r="AK145" s="134">
        <f t="shared" si="35"/>
        <v>0</v>
      </c>
      <c r="AL145" s="132">
        <f t="shared" si="36"/>
        <v>0</v>
      </c>
      <c r="AM145" s="132">
        <f t="shared" si="37"/>
        <v>0</v>
      </c>
      <c r="AN145" s="133">
        <f t="shared" si="38"/>
        <v>0</v>
      </c>
      <c r="AO145" t="s">
        <v>54</v>
      </c>
      <c r="AQ145" s="121"/>
      <c r="AR145" s="515"/>
      <c r="AS145" s="514"/>
      <c r="AT145" s="436"/>
      <c r="AU145">
        <v>93</v>
      </c>
      <c r="AV145" s="147">
        <f t="shared" si="40"/>
        <v>0</v>
      </c>
      <c r="AX145" s="134">
        <f t="shared" si="41"/>
        <v>0</v>
      </c>
      <c r="AY145" s="132">
        <f t="shared" si="42"/>
        <v>0</v>
      </c>
      <c r="AZ145" s="132">
        <f t="shared" si="43"/>
        <v>0</v>
      </c>
      <c r="BA145" s="133">
        <f t="shared" si="44"/>
        <v>0</v>
      </c>
      <c r="BB145" t="s">
        <v>54</v>
      </c>
    </row>
    <row r="146" spans="1:54" ht="16" thickBot="1" x14ac:dyDescent="0.25">
      <c r="A146" s="74" t="s">
        <v>275</v>
      </c>
      <c r="B146" s="457">
        <f>G148+T148+AG148+AT148</f>
        <v>0</v>
      </c>
      <c r="D146" s="138"/>
      <c r="E146" s="513"/>
      <c r="P146" s="69" t="s">
        <v>55</v>
      </c>
      <c r="Q146" s="138">
        <f>SUM(V137:V148)</f>
        <v>0</v>
      </c>
      <c r="R146" s="515"/>
      <c r="S146" s="514"/>
      <c r="T146" s="436"/>
      <c r="U146">
        <v>118</v>
      </c>
      <c r="V146" s="147">
        <f t="shared" si="28"/>
        <v>0</v>
      </c>
      <c r="X146" s="134">
        <f t="shared" si="45"/>
        <v>0</v>
      </c>
      <c r="Y146" s="132">
        <f t="shared" si="29"/>
        <v>0</v>
      </c>
      <c r="Z146" s="132">
        <f t="shared" si="30"/>
        <v>0</v>
      </c>
      <c r="AA146" s="133">
        <f t="shared" si="31"/>
        <v>0</v>
      </c>
      <c r="AB146" t="s">
        <v>56</v>
      </c>
      <c r="AC146" s="69" t="s">
        <v>55</v>
      </c>
      <c r="AD146" s="138">
        <f>SUM(AI137:AI148)</f>
        <v>0</v>
      </c>
      <c r="AE146" s="515"/>
      <c r="AF146" s="514"/>
      <c r="AG146" s="436"/>
      <c r="AH146">
        <v>106</v>
      </c>
      <c r="AI146" s="147">
        <f t="shared" si="34"/>
        <v>0</v>
      </c>
      <c r="AK146" s="134">
        <f t="shared" si="35"/>
        <v>0</v>
      </c>
      <c r="AL146" s="132">
        <f t="shared" si="36"/>
        <v>0</v>
      </c>
      <c r="AM146" s="132">
        <f t="shared" si="37"/>
        <v>0</v>
      </c>
      <c r="AN146" s="133">
        <f t="shared" si="38"/>
        <v>0</v>
      </c>
      <c r="AO146" t="s">
        <v>56</v>
      </c>
      <c r="AP146" s="69" t="s">
        <v>55</v>
      </c>
      <c r="AQ146" s="138">
        <f>SUM(AV137:AV148)</f>
        <v>0</v>
      </c>
      <c r="AR146" s="515"/>
      <c r="AS146" s="514"/>
      <c r="AT146" s="436"/>
      <c r="AU146">
        <v>94</v>
      </c>
      <c r="AV146" s="147">
        <f t="shared" si="40"/>
        <v>0</v>
      </c>
      <c r="AX146" s="134">
        <f t="shared" si="41"/>
        <v>0</v>
      </c>
      <c r="AY146" s="132">
        <f t="shared" si="42"/>
        <v>0</v>
      </c>
      <c r="AZ146" s="132">
        <f t="shared" si="43"/>
        <v>0</v>
      </c>
      <c r="BA146" s="133">
        <f t="shared" si="44"/>
        <v>0</v>
      </c>
      <c r="BB146" t="s">
        <v>56</v>
      </c>
    </row>
    <row r="147" spans="1:54" x14ac:dyDescent="0.2">
      <c r="A147" s="74" t="s">
        <v>57</v>
      </c>
      <c r="B147" s="457">
        <f>D147+Q147+AD147+AQ147</f>
        <v>0</v>
      </c>
      <c r="D147" s="138"/>
      <c r="E147" s="513"/>
      <c r="P147" s="69" t="s">
        <v>57</v>
      </c>
      <c r="Q147" s="138">
        <f>SUM(Y137:Y148)</f>
        <v>0</v>
      </c>
      <c r="R147" s="515"/>
      <c r="S147" s="514"/>
      <c r="T147" s="455" t="s">
        <v>273</v>
      </c>
      <c r="U147">
        <v>119</v>
      </c>
      <c r="V147" s="147">
        <f t="shared" si="28"/>
        <v>0</v>
      </c>
      <c r="X147" s="134">
        <f t="shared" si="45"/>
        <v>0</v>
      </c>
      <c r="Y147" s="132">
        <f t="shared" si="29"/>
        <v>0</v>
      </c>
      <c r="Z147" s="132">
        <f t="shared" si="30"/>
        <v>0</v>
      </c>
      <c r="AA147" s="133">
        <f t="shared" si="31"/>
        <v>0</v>
      </c>
      <c r="AB147" t="s">
        <v>58</v>
      </c>
      <c r="AC147" s="69" t="s">
        <v>57</v>
      </c>
      <c r="AD147" s="138">
        <f>SUM(AL137:AL148)</f>
        <v>0</v>
      </c>
      <c r="AE147" s="515"/>
      <c r="AF147" s="514"/>
      <c r="AG147" s="455" t="s">
        <v>273</v>
      </c>
      <c r="AH147">
        <v>107</v>
      </c>
      <c r="AI147" s="147">
        <f t="shared" si="34"/>
        <v>0</v>
      </c>
      <c r="AK147" s="134">
        <f t="shared" si="35"/>
        <v>0</v>
      </c>
      <c r="AL147" s="132">
        <f t="shared" si="36"/>
        <v>0</v>
      </c>
      <c r="AM147" s="132">
        <f t="shared" si="37"/>
        <v>0</v>
      </c>
      <c r="AN147" s="133">
        <f t="shared" si="38"/>
        <v>0</v>
      </c>
      <c r="AO147" t="s">
        <v>58</v>
      </c>
      <c r="AP147" s="69" t="s">
        <v>57</v>
      </c>
      <c r="AQ147" s="138">
        <f>SUM(AY137:AY148)</f>
        <v>0</v>
      </c>
      <c r="AR147" s="515"/>
      <c r="AS147" s="514"/>
      <c r="AT147" s="455" t="s">
        <v>273</v>
      </c>
      <c r="AU147">
        <v>95</v>
      </c>
      <c r="AV147" s="147">
        <f t="shared" si="40"/>
        <v>0</v>
      </c>
      <c r="AX147" s="134">
        <f t="shared" si="41"/>
        <v>0</v>
      </c>
      <c r="AY147" s="132">
        <f t="shared" si="42"/>
        <v>0</v>
      </c>
      <c r="AZ147" s="132">
        <f t="shared" si="43"/>
        <v>0</v>
      </c>
      <c r="BA147" s="133">
        <f t="shared" si="44"/>
        <v>0</v>
      </c>
      <c r="BB147" t="s">
        <v>58</v>
      </c>
    </row>
    <row r="148" spans="1:54" ht="16" thickBot="1" x14ac:dyDescent="0.25">
      <c r="A148" s="139" t="s">
        <v>59</v>
      </c>
      <c r="B148" s="458">
        <f>D148+Q148+AD148+AQ148</f>
        <v>0</v>
      </c>
      <c r="C148" s="140"/>
      <c r="D148" s="141"/>
      <c r="E148" s="142"/>
      <c r="F148" s="164"/>
      <c r="G148" s="164"/>
      <c r="H148" s="165"/>
      <c r="I148" s="165"/>
      <c r="J148" s="165"/>
      <c r="K148" s="165"/>
      <c r="L148" s="165"/>
      <c r="M148" s="165"/>
      <c r="N148" s="165"/>
      <c r="O148" s="165"/>
      <c r="P148" s="140" t="s">
        <v>59</v>
      </c>
      <c r="Q148" s="141">
        <f>SUM(X137:X148)</f>
        <v>0</v>
      </c>
      <c r="R148" s="142" t="s">
        <v>53</v>
      </c>
      <c r="S148" s="166">
        <f>Z148</f>
        <v>0</v>
      </c>
      <c r="T148" s="469">
        <v>0</v>
      </c>
      <c r="U148" s="165">
        <v>120</v>
      </c>
      <c r="V148" s="150">
        <f t="shared" si="28"/>
        <v>0</v>
      </c>
      <c r="W148" s="165"/>
      <c r="X148" s="168">
        <f t="shared" si="45"/>
        <v>0</v>
      </c>
      <c r="Y148" s="167">
        <f t="shared" si="29"/>
        <v>0</v>
      </c>
      <c r="Z148" s="144">
        <f>Z147-Y148-T148</f>
        <v>0</v>
      </c>
      <c r="AA148" s="156">
        <f t="shared" si="31"/>
        <v>0</v>
      </c>
      <c r="AB148" s="157" t="s">
        <v>60</v>
      </c>
      <c r="AC148" s="158" t="s">
        <v>59</v>
      </c>
      <c r="AD148" s="159">
        <f>SUM(AK137:AK148)</f>
        <v>0</v>
      </c>
      <c r="AE148" s="160" t="s">
        <v>53</v>
      </c>
      <c r="AF148" s="161">
        <f>AM148</f>
        <v>0</v>
      </c>
      <c r="AG148" s="469">
        <v>0</v>
      </c>
      <c r="AH148" s="157">
        <v>108</v>
      </c>
      <c r="AI148" s="147">
        <f t="shared" si="34"/>
        <v>0</v>
      </c>
      <c r="AJ148" s="157"/>
      <c r="AK148" s="145">
        <f t="shared" si="35"/>
        <v>0</v>
      </c>
      <c r="AL148" s="144">
        <f t="shared" si="36"/>
        <v>0</v>
      </c>
      <c r="AM148" s="144">
        <f>AM147-AL148-AG148</f>
        <v>0</v>
      </c>
      <c r="AN148" s="146">
        <f t="shared" si="38"/>
        <v>0</v>
      </c>
      <c r="AO148" s="157" t="s">
        <v>60</v>
      </c>
      <c r="AP148" s="158" t="s">
        <v>59</v>
      </c>
      <c r="AQ148" s="159">
        <f>SUM(AX137:AX148)</f>
        <v>0</v>
      </c>
      <c r="AR148" s="160" t="s">
        <v>53</v>
      </c>
      <c r="AS148" s="161">
        <f>AZ148</f>
        <v>0</v>
      </c>
      <c r="AT148" s="469">
        <v>0</v>
      </c>
      <c r="AU148" s="157">
        <v>96</v>
      </c>
      <c r="AV148" s="147">
        <f t="shared" si="40"/>
        <v>0</v>
      </c>
      <c r="AW148" s="157"/>
      <c r="AX148" s="145">
        <f t="shared" si="41"/>
        <v>0</v>
      </c>
      <c r="AY148" s="144">
        <f t="shared" si="42"/>
        <v>0</v>
      </c>
      <c r="AZ148" s="144">
        <f>AZ147-AY148-AT148</f>
        <v>0</v>
      </c>
      <c r="BA148" s="146">
        <f t="shared" si="44"/>
        <v>0</v>
      </c>
      <c r="BB148" s="92" t="s">
        <v>60</v>
      </c>
    </row>
    <row r="149" spans="1:54" x14ac:dyDescent="0.2">
      <c r="E149" s="513">
        <f>E137+1</f>
        <v>2036</v>
      </c>
      <c r="V149" s="133">
        <f>SUM(V29:V148)</f>
        <v>0</v>
      </c>
      <c r="AD149" s="121"/>
      <c r="AE149" s="515">
        <f>AE137+1</f>
        <v>2036</v>
      </c>
      <c r="AF149" s="514"/>
      <c r="AG149" s="436"/>
      <c r="AH149">
        <v>109</v>
      </c>
      <c r="AI149" s="468">
        <f t="shared" si="34"/>
        <v>0</v>
      </c>
      <c r="AK149" s="134">
        <f t="shared" si="35"/>
        <v>0</v>
      </c>
      <c r="AL149" s="132">
        <f t="shared" si="36"/>
        <v>0</v>
      </c>
      <c r="AM149" s="132">
        <f t="shared" si="37"/>
        <v>0</v>
      </c>
      <c r="AN149" s="133">
        <f t="shared" si="38"/>
        <v>0</v>
      </c>
      <c r="AO149" t="s">
        <v>39</v>
      </c>
      <c r="AP149" s="154"/>
      <c r="AQ149" s="163"/>
      <c r="AR149" s="517">
        <f>AR137+1</f>
        <v>2036</v>
      </c>
      <c r="AS149" s="518"/>
      <c r="AT149" s="436"/>
      <c r="AU149" s="153">
        <v>97</v>
      </c>
      <c r="AV149" s="468">
        <f t="shared" si="40"/>
        <v>0</v>
      </c>
      <c r="AW149" s="153"/>
      <c r="AX149" s="134">
        <f t="shared" si="41"/>
        <v>0</v>
      </c>
      <c r="AY149" s="132">
        <f t="shared" si="42"/>
        <v>0</v>
      </c>
      <c r="AZ149" s="132">
        <f t="shared" si="43"/>
        <v>0</v>
      </c>
      <c r="BA149" s="133">
        <f t="shared" si="44"/>
        <v>0</v>
      </c>
      <c r="BB149" t="s">
        <v>39</v>
      </c>
    </row>
    <row r="150" spans="1:54" x14ac:dyDescent="0.2">
      <c r="E150" s="513"/>
      <c r="AD150" s="121"/>
      <c r="AE150" s="515"/>
      <c r="AF150" s="514"/>
      <c r="AG150" s="436"/>
      <c r="AH150">
        <v>110</v>
      </c>
      <c r="AI150" s="147">
        <f t="shared" si="34"/>
        <v>0</v>
      </c>
      <c r="AK150" s="134">
        <f t="shared" si="35"/>
        <v>0</v>
      </c>
      <c r="AL150" s="132">
        <f t="shared" si="36"/>
        <v>0</v>
      </c>
      <c r="AM150" s="132">
        <f t="shared" si="37"/>
        <v>0</v>
      </c>
      <c r="AN150" s="133">
        <f t="shared" si="38"/>
        <v>0</v>
      </c>
      <c r="AO150" t="s">
        <v>41</v>
      </c>
      <c r="AQ150" s="121"/>
      <c r="AR150" s="515"/>
      <c r="AS150" s="514"/>
      <c r="AT150" s="436"/>
      <c r="AU150">
        <v>98</v>
      </c>
      <c r="AV150" s="147">
        <f t="shared" si="40"/>
        <v>0</v>
      </c>
      <c r="AX150" s="134">
        <f t="shared" si="41"/>
        <v>0</v>
      </c>
      <c r="AY150" s="132">
        <f t="shared" si="42"/>
        <v>0</v>
      </c>
      <c r="AZ150" s="132">
        <f t="shared" si="43"/>
        <v>0</v>
      </c>
      <c r="BA150" s="133">
        <f t="shared" si="44"/>
        <v>0</v>
      </c>
      <c r="BB150" t="s">
        <v>41</v>
      </c>
    </row>
    <row r="151" spans="1:54" x14ac:dyDescent="0.2">
      <c r="E151" s="513"/>
      <c r="AD151" s="121"/>
      <c r="AE151" s="515"/>
      <c r="AF151" s="514"/>
      <c r="AG151" s="436"/>
      <c r="AH151">
        <v>111</v>
      </c>
      <c r="AI151" s="147">
        <f t="shared" si="34"/>
        <v>0</v>
      </c>
      <c r="AK151" s="134">
        <f t="shared" si="35"/>
        <v>0</v>
      </c>
      <c r="AL151" s="132">
        <f t="shared" si="36"/>
        <v>0</v>
      </c>
      <c r="AM151" s="132">
        <f t="shared" si="37"/>
        <v>0</v>
      </c>
      <c r="AN151" s="133">
        <f t="shared" si="38"/>
        <v>0</v>
      </c>
      <c r="AO151" t="s">
        <v>43</v>
      </c>
      <c r="AQ151" s="121"/>
      <c r="AR151" s="515"/>
      <c r="AS151" s="514"/>
      <c r="AT151" s="436"/>
      <c r="AU151">
        <v>99</v>
      </c>
      <c r="AV151" s="147">
        <f t="shared" si="40"/>
        <v>0</v>
      </c>
      <c r="AX151" s="134">
        <f t="shared" si="41"/>
        <v>0</v>
      </c>
      <c r="AY151" s="132">
        <f t="shared" si="42"/>
        <v>0</v>
      </c>
      <c r="AZ151" s="132">
        <f t="shared" si="43"/>
        <v>0</v>
      </c>
      <c r="BA151" s="133">
        <f t="shared" si="44"/>
        <v>0</v>
      </c>
      <c r="BB151" t="s">
        <v>43</v>
      </c>
    </row>
    <row r="152" spans="1:54" x14ac:dyDescent="0.2">
      <c r="E152" s="513"/>
      <c r="AD152" s="121"/>
      <c r="AE152" s="515"/>
      <c r="AF152" s="514"/>
      <c r="AG152" s="436"/>
      <c r="AH152">
        <v>112</v>
      </c>
      <c r="AI152" s="147">
        <f t="shared" si="34"/>
        <v>0</v>
      </c>
      <c r="AK152" s="134">
        <f t="shared" si="35"/>
        <v>0</v>
      </c>
      <c r="AL152" s="132">
        <f t="shared" si="36"/>
        <v>0</v>
      </c>
      <c r="AM152" s="132">
        <f t="shared" si="37"/>
        <v>0</v>
      </c>
      <c r="AN152" s="133">
        <f t="shared" si="38"/>
        <v>0</v>
      </c>
      <c r="AO152" t="s">
        <v>45</v>
      </c>
      <c r="AQ152" s="121"/>
      <c r="AR152" s="515"/>
      <c r="AS152" s="514"/>
      <c r="AT152" s="436"/>
      <c r="AU152">
        <v>100</v>
      </c>
      <c r="AV152" s="147">
        <f t="shared" si="40"/>
        <v>0</v>
      </c>
      <c r="AX152" s="134">
        <f t="shared" si="41"/>
        <v>0</v>
      </c>
      <c r="AY152" s="132">
        <f t="shared" si="42"/>
        <v>0</v>
      </c>
      <c r="AZ152" s="132">
        <f t="shared" si="43"/>
        <v>0</v>
      </c>
      <c r="BA152" s="133">
        <f t="shared" si="44"/>
        <v>0</v>
      </c>
      <c r="BB152" t="s">
        <v>45</v>
      </c>
    </row>
    <row r="153" spans="1:54" x14ac:dyDescent="0.2">
      <c r="E153" s="513"/>
      <c r="AD153" s="121"/>
      <c r="AE153" s="515"/>
      <c r="AF153" s="514"/>
      <c r="AG153" s="436"/>
      <c r="AH153">
        <v>113</v>
      </c>
      <c r="AI153" s="147">
        <f t="shared" si="34"/>
        <v>0</v>
      </c>
      <c r="AK153" s="134">
        <f t="shared" si="35"/>
        <v>0</v>
      </c>
      <c r="AL153" s="132">
        <f t="shared" si="36"/>
        <v>0</v>
      </c>
      <c r="AM153" s="132">
        <f t="shared" si="37"/>
        <v>0</v>
      </c>
      <c r="AN153" s="133">
        <f t="shared" si="38"/>
        <v>0</v>
      </c>
      <c r="AO153" t="s">
        <v>47</v>
      </c>
      <c r="AQ153" s="121"/>
      <c r="AR153" s="515"/>
      <c r="AS153" s="514"/>
      <c r="AT153" s="436"/>
      <c r="AU153">
        <v>101</v>
      </c>
      <c r="AV153" s="147">
        <f t="shared" si="40"/>
        <v>0</v>
      </c>
      <c r="AX153" s="134">
        <f t="shared" si="41"/>
        <v>0</v>
      </c>
      <c r="AY153" s="132">
        <f t="shared" si="42"/>
        <v>0</v>
      </c>
      <c r="AZ153" s="132">
        <f t="shared" si="43"/>
        <v>0</v>
      </c>
      <c r="BA153" s="133">
        <f t="shared" si="44"/>
        <v>0</v>
      </c>
      <c r="BB153" t="s">
        <v>47</v>
      </c>
    </row>
    <row r="154" spans="1:54" x14ac:dyDescent="0.2">
      <c r="E154" s="513"/>
      <c r="AD154" s="121"/>
      <c r="AE154" s="515"/>
      <c r="AF154" s="514"/>
      <c r="AG154" s="436"/>
      <c r="AH154">
        <v>114</v>
      </c>
      <c r="AI154" s="147">
        <f t="shared" si="34"/>
        <v>0</v>
      </c>
      <c r="AK154" s="134">
        <f t="shared" si="35"/>
        <v>0</v>
      </c>
      <c r="AL154" s="132">
        <f t="shared" si="36"/>
        <v>0</v>
      </c>
      <c r="AM154" s="132">
        <f t="shared" si="37"/>
        <v>0</v>
      </c>
      <c r="AN154" s="133">
        <f t="shared" si="38"/>
        <v>0</v>
      </c>
      <c r="AO154" t="s">
        <v>49</v>
      </c>
      <c r="AQ154" s="121"/>
      <c r="AR154" s="515"/>
      <c r="AS154" s="514"/>
      <c r="AT154" s="436"/>
      <c r="AU154">
        <v>102</v>
      </c>
      <c r="AV154" s="147">
        <f t="shared" si="40"/>
        <v>0</v>
      </c>
      <c r="AX154" s="134">
        <f t="shared" si="41"/>
        <v>0</v>
      </c>
      <c r="AY154" s="132">
        <f t="shared" si="42"/>
        <v>0</v>
      </c>
      <c r="AZ154" s="132">
        <f t="shared" si="43"/>
        <v>0</v>
      </c>
      <c r="BA154" s="133">
        <f t="shared" si="44"/>
        <v>0</v>
      </c>
      <c r="BB154" t="s">
        <v>49</v>
      </c>
    </row>
    <row r="155" spans="1:54" ht="21" x14ac:dyDescent="0.25">
      <c r="A155" s="136">
        <f>A143+1</f>
        <v>2036</v>
      </c>
      <c r="E155" s="513"/>
      <c r="AD155" s="121"/>
      <c r="AE155" s="515"/>
      <c r="AF155" s="514"/>
      <c r="AG155" s="436"/>
      <c r="AH155">
        <v>115</v>
      </c>
      <c r="AI155" s="147">
        <f t="shared" si="34"/>
        <v>0</v>
      </c>
      <c r="AK155" s="134">
        <f t="shared" si="35"/>
        <v>0</v>
      </c>
      <c r="AL155" s="132">
        <f t="shared" si="36"/>
        <v>0</v>
      </c>
      <c r="AM155" s="132">
        <f t="shared" si="37"/>
        <v>0</v>
      </c>
      <c r="AN155" s="133">
        <f t="shared" si="38"/>
        <v>0</v>
      </c>
      <c r="AO155" t="s">
        <v>51</v>
      </c>
      <c r="AQ155" s="121"/>
      <c r="AR155" s="515"/>
      <c r="AS155" s="514"/>
      <c r="AT155" s="436"/>
      <c r="AU155">
        <v>103</v>
      </c>
      <c r="AV155" s="147">
        <f t="shared" si="40"/>
        <v>0</v>
      </c>
      <c r="AX155" s="134">
        <f t="shared" si="41"/>
        <v>0</v>
      </c>
      <c r="AY155" s="132">
        <f t="shared" si="42"/>
        <v>0</v>
      </c>
      <c r="AZ155" s="132">
        <f t="shared" si="43"/>
        <v>0</v>
      </c>
      <c r="BA155" s="133">
        <f t="shared" si="44"/>
        <v>0</v>
      </c>
      <c r="BB155" t="s">
        <v>51</v>
      </c>
    </row>
    <row r="156" spans="1:54" x14ac:dyDescent="0.2">
      <c r="A156" s="74" t="s">
        <v>53</v>
      </c>
      <c r="B156" s="457">
        <f>F160+S160+AF160+AS160</f>
        <v>0</v>
      </c>
      <c r="E156" s="513"/>
      <c r="AD156" s="121"/>
      <c r="AE156" s="515"/>
      <c r="AF156" s="514"/>
      <c r="AG156" s="436"/>
      <c r="AH156">
        <v>116</v>
      </c>
      <c r="AI156" s="147">
        <f t="shared" si="34"/>
        <v>0</v>
      </c>
      <c r="AK156" s="134">
        <f t="shared" si="35"/>
        <v>0</v>
      </c>
      <c r="AL156" s="132">
        <f t="shared" si="36"/>
        <v>0</v>
      </c>
      <c r="AM156" s="132">
        <f t="shared" si="37"/>
        <v>0</v>
      </c>
      <c r="AN156" s="133">
        <f t="shared" si="38"/>
        <v>0</v>
      </c>
      <c r="AO156" t="s">
        <v>52</v>
      </c>
      <c r="AQ156" s="121"/>
      <c r="AR156" s="515"/>
      <c r="AS156" s="514"/>
      <c r="AT156" s="436"/>
      <c r="AU156">
        <v>104</v>
      </c>
      <c r="AV156" s="147">
        <f t="shared" si="40"/>
        <v>0</v>
      </c>
      <c r="AX156" s="134">
        <f t="shared" si="41"/>
        <v>0</v>
      </c>
      <c r="AY156" s="132">
        <f t="shared" si="42"/>
        <v>0</v>
      </c>
      <c r="AZ156" s="132">
        <f t="shared" si="43"/>
        <v>0</v>
      </c>
      <c r="BA156" s="133">
        <f t="shared" si="44"/>
        <v>0</v>
      </c>
      <c r="BB156" t="s">
        <v>52</v>
      </c>
    </row>
    <row r="157" spans="1:54" x14ac:dyDescent="0.2">
      <c r="A157" s="74" t="s">
        <v>55</v>
      </c>
      <c r="B157" s="457">
        <f>D158+Q158+AD158+AQ158</f>
        <v>0</v>
      </c>
      <c r="E157" s="513"/>
      <c r="AD157" s="121"/>
      <c r="AE157" s="515"/>
      <c r="AF157" s="514"/>
      <c r="AG157" s="436"/>
      <c r="AH157">
        <v>117</v>
      </c>
      <c r="AI157" s="147">
        <f t="shared" si="34"/>
        <v>0</v>
      </c>
      <c r="AK157" s="134">
        <f t="shared" si="35"/>
        <v>0</v>
      </c>
      <c r="AL157" s="132">
        <f t="shared" si="36"/>
        <v>0</v>
      </c>
      <c r="AM157" s="132">
        <f t="shared" si="37"/>
        <v>0</v>
      </c>
      <c r="AN157" s="133">
        <f t="shared" si="38"/>
        <v>0</v>
      </c>
      <c r="AO157" t="s">
        <v>54</v>
      </c>
      <c r="AQ157" s="121"/>
      <c r="AR157" s="515"/>
      <c r="AS157" s="514"/>
      <c r="AT157" s="436"/>
      <c r="AU157">
        <v>105</v>
      </c>
      <c r="AV157" s="147">
        <f t="shared" si="40"/>
        <v>0</v>
      </c>
      <c r="AX157" s="134">
        <f t="shared" si="41"/>
        <v>0</v>
      </c>
      <c r="AY157" s="132">
        <f t="shared" si="42"/>
        <v>0</v>
      </c>
      <c r="AZ157" s="132">
        <f t="shared" si="43"/>
        <v>0</v>
      </c>
      <c r="BA157" s="133">
        <f t="shared" si="44"/>
        <v>0</v>
      </c>
      <c r="BB157" t="s">
        <v>54</v>
      </c>
    </row>
    <row r="158" spans="1:54" ht="16" thickBot="1" x14ac:dyDescent="0.25">
      <c r="A158" s="74" t="s">
        <v>275</v>
      </c>
      <c r="B158" s="457">
        <f>G160+T160+AG160+AT160</f>
        <v>0</v>
      </c>
      <c r="E158" s="513"/>
      <c r="AC158" s="69" t="s">
        <v>55</v>
      </c>
      <c r="AD158" s="138">
        <f>SUM(AI149:AI160)</f>
        <v>0</v>
      </c>
      <c r="AE158" s="515"/>
      <c r="AF158" s="514"/>
      <c r="AG158" s="436"/>
      <c r="AH158">
        <v>118</v>
      </c>
      <c r="AI158" s="147">
        <f t="shared" si="34"/>
        <v>0</v>
      </c>
      <c r="AK158" s="134">
        <f t="shared" si="35"/>
        <v>0</v>
      </c>
      <c r="AL158" s="132">
        <f t="shared" si="36"/>
        <v>0</v>
      </c>
      <c r="AM158" s="132">
        <f t="shared" si="37"/>
        <v>0</v>
      </c>
      <c r="AN158" s="133">
        <f t="shared" si="38"/>
        <v>0</v>
      </c>
      <c r="AO158" t="s">
        <v>56</v>
      </c>
      <c r="AP158" s="69" t="s">
        <v>55</v>
      </c>
      <c r="AQ158" s="138">
        <f>SUM(AV149:AV160)</f>
        <v>0</v>
      </c>
      <c r="AR158" s="515"/>
      <c r="AS158" s="514"/>
      <c r="AT158" s="436"/>
      <c r="AU158">
        <v>106</v>
      </c>
      <c r="AV158" s="147">
        <f t="shared" si="40"/>
        <v>0</v>
      </c>
      <c r="AX158" s="134">
        <f t="shared" si="41"/>
        <v>0</v>
      </c>
      <c r="AY158" s="132">
        <f t="shared" si="42"/>
        <v>0</v>
      </c>
      <c r="AZ158" s="132">
        <f t="shared" si="43"/>
        <v>0</v>
      </c>
      <c r="BA158" s="133">
        <f t="shared" si="44"/>
        <v>0</v>
      </c>
      <c r="BB158" t="s">
        <v>56</v>
      </c>
    </row>
    <row r="159" spans="1:54" x14ac:dyDescent="0.2">
      <c r="A159" s="74" t="s">
        <v>57</v>
      </c>
      <c r="B159" s="457">
        <f>D159+Q159+AD159+AQ159</f>
        <v>0</v>
      </c>
      <c r="E159" s="513"/>
      <c r="AC159" s="69" t="s">
        <v>57</v>
      </c>
      <c r="AD159" s="138">
        <f>SUM(AL149:AL160)</f>
        <v>0</v>
      </c>
      <c r="AE159" s="515"/>
      <c r="AF159" s="514"/>
      <c r="AG159" s="455" t="s">
        <v>273</v>
      </c>
      <c r="AH159">
        <v>119</v>
      </c>
      <c r="AI159" s="147">
        <f t="shared" si="34"/>
        <v>0</v>
      </c>
      <c r="AK159" s="134">
        <f t="shared" si="35"/>
        <v>0</v>
      </c>
      <c r="AL159" s="132">
        <f t="shared" si="36"/>
        <v>0</v>
      </c>
      <c r="AM159" s="132">
        <f t="shared" si="37"/>
        <v>0</v>
      </c>
      <c r="AN159" s="133">
        <f t="shared" si="38"/>
        <v>0</v>
      </c>
      <c r="AO159" t="s">
        <v>58</v>
      </c>
      <c r="AP159" s="69" t="s">
        <v>57</v>
      </c>
      <c r="AQ159" s="138">
        <f>SUM(AY149:AY160)</f>
        <v>0</v>
      </c>
      <c r="AR159" s="515"/>
      <c r="AS159" s="514"/>
      <c r="AT159" s="455" t="s">
        <v>273</v>
      </c>
      <c r="AU159">
        <v>107</v>
      </c>
      <c r="AV159" s="147">
        <f t="shared" si="40"/>
        <v>0</v>
      </c>
      <c r="AX159" s="134">
        <f t="shared" si="41"/>
        <v>0</v>
      </c>
      <c r="AY159" s="132">
        <f t="shared" si="42"/>
        <v>0</v>
      </c>
      <c r="AZ159" s="132">
        <f t="shared" si="43"/>
        <v>0</v>
      </c>
      <c r="BA159" s="133">
        <f t="shared" si="44"/>
        <v>0</v>
      </c>
      <c r="BB159" t="s">
        <v>58</v>
      </c>
    </row>
    <row r="160" spans="1:54" ht="16" thickBot="1" x14ac:dyDescent="0.25">
      <c r="A160" s="139" t="s">
        <v>59</v>
      </c>
      <c r="B160" s="458">
        <f>D160+Q160+AD160+AQ160</f>
        <v>0</v>
      </c>
      <c r="C160" s="140"/>
      <c r="D160" s="169"/>
      <c r="E160" s="142"/>
      <c r="F160" s="164"/>
      <c r="G160" s="164"/>
      <c r="H160" s="165"/>
      <c r="I160" s="165"/>
      <c r="J160" s="165"/>
      <c r="K160" s="165"/>
      <c r="L160" s="165"/>
      <c r="M160" s="165"/>
      <c r="N160" s="165"/>
      <c r="O160" s="165"/>
      <c r="P160" s="140"/>
      <c r="Q160" s="170"/>
      <c r="R160" s="142"/>
      <c r="S160" s="164"/>
      <c r="T160" s="164"/>
      <c r="U160" s="165"/>
      <c r="V160" s="165"/>
      <c r="W160" s="165"/>
      <c r="X160" s="165"/>
      <c r="Y160" s="165"/>
      <c r="Z160" s="165"/>
      <c r="AA160" s="165"/>
      <c r="AB160" s="165"/>
      <c r="AC160" s="140" t="s">
        <v>59</v>
      </c>
      <c r="AD160" s="141">
        <f>SUM(AK149:AK160)</f>
        <v>0</v>
      </c>
      <c r="AE160" s="142" t="s">
        <v>53</v>
      </c>
      <c r="AF160" s="161">
        <f>AM160</f>
        <v>0</v>
      </c>
      <c r="AG160" s="469">
        <v>0</v>
      </c>
      <c r="AH160" s="157">
        <v>120</v>
      </c>
      <c r="AI160" s="150">
        <f t="shared" si="34"/>
        <v>0</v>
      </c>
      <c r="AJ160" s="157"/>
      <c r="AK160" s="145">
        <f t="shared" si="35"/>
        <v>0</v>
      </c>
      <c r="AL160" s="144">
        <f t="shared" si="36"/>
        <v>0</v>
      </c>
      <c r="AM160" s="144">
        <f>AM159-AL160-AG160</f>
        <v>0</v>
      </c>
      <c r="AN160" s="146">
        <f t="shared" si="38"/>
        <v>0</v>
      </c>
      <c r="AO160" s="92" t="s">
        <v>60</v>
      </c>
      <c r="AP160" s="158" t="s">
        <v>59</v>
      </c>
      <c r="AQ160" s="159">
        <f>SUM(AX149:AX160)</f>
        <v>0</v>
      </c>
      <c r="AR160" s="160" t="s">
        <v>53</v>
      </c>
      <c r="AS160" s="161">
        <f>AZ160</f>
        <v>0</v>
      </c>
      <c r="AT160" s="469">
        <v>0</v>
      </c>
      <c r="AU160" s="157">
        <v>108</v>
      </c>
      <c r="AV160" s="147">
        <f t="shared" si="40"/>
        <v>0</v>
      </c>
      <c r="AW160" s="157"/>
      <c r="AX160" s="145">
        <f t="shared" si="41"/>
        <v>0</v>
      </c>
      <c r="AY160" s="144">
        <f t="shared" si="42"/>
        <v>0</v>
      </c>
      <c r="AZ160" s="144">
        <f>AZ159-AY160-AT160</f>
        <v>0</v>
      </c>
      <c r="BA160" s="146">
        <f t="shared" si="44"/>
        <v>0</v>
      </c>
      <c r="BB160" s="92" t="s">
        <v>60</v>
      </c>
    </row>
    <row r="161" spans="1:54" x14ac:dyDescent="0.2">
      <c r="E161" s="513">
        <f>E149+1</f>
        <v>2037</v>
      </c>
      <c r="AI161" s="133">
        <f>SUM(AI41:AI160)</f>
        <v>0</v>
      </c>
      <c r="AQ161" s="121"/>
      <c r="AR161" s="515">
        <f>AR149+1</f>
        <v>2037</v>
      </c>
      <c r="AS161" s="514"/>
      <c r="AT161" s="436"/>
      <c r="AU161">
        <v>109</v>
      </c>
      <c r="AV161" s="468">
        <f t="shared" si="40"/>
        <v>0</v>
      </c>
      <c r="AX161" s="134">
        <f t="shared" si="41"/>
        <v>0</v>
      </c>
      <c r="AY161" s="132">
        <f t="shared" si="42"/>
        <v>0</v>
      </c>
      <c r="AZ161" s="132">
        <f t="shared" si="43"/>
        <v>0</v>
      </c>
      <c r="BA161" s="133">
        <f t="shared" si="44"/>
        <v>0</v>
      </c>
      <c r="BB161" t="s">
        <v>39</v>
      </c>
    </row>
    <row r="162" spans="1:54" x14ac:dyDescent="0.2">
      <c r="E162" s="513"/>
      <c r="AQ162" s="121"/>
      <c r="AR162" s="515"/>
      <c r="AS162" s="514"/>
      <c r="AT162" s="436"/>
      <c r="AU162">
        <v>110</v>
      </c>
      <c r="AV162" s="147">
        <f t="shared" si="40"/>
        <v>0</v>
      </c>
      <c r="AX162" s="134">
        <f t="shared" si="41"/>
        <v>0</v>
      </c>
      <c r="AY162" s="132">
        <f t="shared" si="42"/>
        <v>0</v>
      </c>
      <c r="AZ162" s="132">
        <f t="shared" si="43"/>
        <v>0</v>
      </c>
      <c r="BA162" s="133">
        <f t="shared" si="44"/>
        <v>0</v>
      </c>
      <c r="BB162" t="s">
        <v>41</v>
      </c>
    </row>
    <row r="163" spans="1:54" x14ac:dyDescent="0.2">
      <c r="E163" s="513"/>
      <c r="AQ163" s="121"/>
      <c r="AR163" s="515"/>
      <c r="AS163" s="514"/>
      <c r="AT163" s="436"/>
      <c r="AU163">
        <v>111</v>
      </c>
      <c r="AV163" s="147">
        <f t="shared" si="40"/>
        <v>0</v>
      </c>
      <c r="AX163" s="134">
        <f t="shared" si="41"/>
        <v>0</v>
      </c>
      <c r="AY163" s="132">
        <f t="shared" si="42"/>
        <v>0</v>
      </c>
      <c r="AZ163" s="132">
        <f t="shared" si="43"/>
        <v>0</v>
      </c>
      <c r="BA163" s="133">
        <f t="shared" si="44"/>
        <v>0</v>
      </c>
      <c r="BB163" t="s">
        <v>43</v>
      </c>
    </row>
    <row r="164" spans="1:54" x14ac:dyDescent="0.2">
      <c r="E164" s="513"/>
      <c r="AQ164" s="121"/>
      <c r="AR164" s="515"/>
      <c r="AS164" s="514"/>
      <c r="AT164" s="436"/>
      <c r="AU164">
        <v>112</v>
      </c>
      <c r="AV164" s="147">
        <f t="shared" si="40"/>
        <v>0</v>
      </c>
      <c r="AX164" s="134">
        <f t="shared" si="41"/>
        <v>0</v>
      </c>
      <c r="AY164" s="132">
        <f t="shared" si="42"/>
        <v>0</v>
      </c>
      <c r="AZ164" s="132">
        <f t="shared" si="43"/>
        <v>0</v>
      </c>
      <c r="BA164" s="133">
        <f t="shared" si="44"/>
        <v>0</v>
      </c>
      <c r="BB164" t="s">
        <v>45</v>
      </c>
    </row>
    <row r="165" spans="1:54" x14ac:dyDescent="0.2">
      <c r="E165" s="513"/>
      <c r="AQ165" s="121"/>
      <c r="AR165" s="515"/>
      <c r="AS165" s="514"/>
      <c r="AT165" s="436"/>
      <c r="AU165">
        <v>113</v>
      </c>
      <c r="AV165" s="147">
        <f t="shared" si="40"/>
        <v>0</v>
      </c>
      <c r="AX165" s="134">
        <f t="shared" si="41"/>
        <v>0</v>
      </c>
      <c r="AY165" s="132">
        <f t="shared" si="42"/>
        <v>0</v>
      </c>
      <c r="AZ165" s="132">
        <f t="shared" si="43"/>
        <v>0</v>
      </c>
      <c r="BA165" s="133">
        <f t="shared" si="44"/>
        <v>0</v>
      </c>
      <c r="BB165" t="s">
        <v>47</v>
      </c>
    </row>
    <row r="166" spans="1:54" x14ac:dyDescent="0.2">
      <c r="E166" s="513"/>
      <c r="AQ166" s="121"/>
      <c r="AR166" s="515"/>
      <c r="AS166" s="514"/>
      <c r="AT166" s="436"/>
      <c r="AU166">
        <v>114</v>
      </c>
      <c r="AV166" s="147">
        <f t="shared" si="40"/>
        <v>0</v>
      </c>
      <c r="AX166" s="134">
        <f t="shared" si="41"/>
        <v>0</v>
      </c>
      <c r="AY166" s="132">
        <f t="shared" si="42"/>
        <v>0</v>
      </c>
      <c r="AZ166" s="132">
        <f t="shared" si="43"/>
        <v>0</v>
      </c>
      <c r="BA166" s="133">
        <f t="shared" si="44"/>
        <v>0</v>
      </c>
      <c r="BB166" t="s">
        <v>49</v>
      </c>
    </row>
    <row r="167" spans="1:54" ht="21" x14ac:dyDescent="0.25">
      <c r="A167" s="136">
        <f>A155+1</f>
        <v>2037</v>
      </c>
      <c r="E167" s="513"/>
      <c r="AQ167" s="121"/>
      <c r="AR167" s="515"/>
      <c r="AS167" s="514"/>
      <c r="AT167" s="436"/>
      <c r="AU167">
        <v>115</v>
      </c>
      <c r="AV167" s="147">
        <f t="shared" si="40"/>
        <v>0</v>
      </c>
      <c r="AX167" s="134">
        <f t="shared" si="41"/>
        <v>0</v>
      </c>
      <c r="AY167" s="132">
        <f t="shared" si="42"/>
        <v>0</v>
      </c>
      <c r="AZ167" s="132">
        <f t="shared" si="43"/>
        <v>0</v>
      </c>
      <c r="BA167" s="133">
        <f t="shared" si="44"/>
        <v>0</v>
      </c>
      <c r="BB167" t="s">
        <v>51</v>
      </c>
    </row>
    <row r="168" spans="1:54" x14ac:dyDescent="0.2">
      <c r="A168" s="74" t="s">
        <v>53</v>
      </c>
      <c r="B168" s="457">
        <f>F172+S172+AF172+AS172</f>
        <v>0</v>
      </c>
      <c r="E168" s="513"/>
      <c r="AQ168" s="121"/>
      <c r="AR168" s="515"/>
      <c r="AS168" s="514"/>
      <c r="AT168" s="436"/>
      <c r="AU168">
        <v>116</v>
      </c>
      <c r="AV168" s="147">
        <f t="shared" si="40"/>
        <v>0</v>
      </c>
      <c r="AX168" s="134">
        <f t="shared" si="41"/>
        <v>0</v>
      </c>
      <c r="AY168" s="132">
        <f t="shared" si="42"/>
        <v>0</v>
      </c>
      <c r="AZ168" s="132">
        <f t="shared" si="43"/>
        <v>0</v>
      </c>
      <c r="BA168" s="133">
        <f t="shared" si="44"/>
        <v>0</v>
      </c>
      <c r="BB168" t="s">
        <v>52</v>
      </c>
    </row>
    <row r="169" spans="1:54" x14ac:dyDescent="0.2">
      <c r="A169" s="74" t="s">
        <v>55</v>
      </c>
      <c r="B169" s="457">
        <f>D170+Q170+AD170+AQ170</f>
        <v>0</v>
      </c>
      <c r="E169" s="513"/>
      <c r="AQ169" s="121"/>
      <c r="AR169" s="515"/>
      <c r="AS169" s="514"/>
      <c r="AT169" s="436"/>
      <c r="AU169">
        <v>117</v>
      </c>
      <c r="AV169" s="147">
        <f t="shared" si="40"/>
        <v>0</v>
      </c>
      <c r="AX169" s="134">
        <f t="shared" si="41"/>
        <v>0</v>
      </c>
      <c r="AY169" s="132">
        <f t="shared" si="42"/>
        <v>0</v>
      </c>
      <c r="AZ169" s="132">
        <f t="shared" si="43"/>
        <v>0</v>
      </c>
      <c r="BA169" s="133">
        <f t="shared" si="44"/>
        <v>0</v>
      </c>
      <c r="BB169" t="s">
        <v>54</v>
      </c>
    </row>
    <row r="170" spans="1:54" ht="16" thickBot="1" x14ac:dyDescent="0.25">
      <c r="A170" s="74" t="s">
        <v>275</v>
      </c>
      <c r="B170" s="457">
        <f>G172+T172+AG172+AT172</f>
        <v>0</v>
      </c>
      <c r="E170" s="513"/>
      <c r="AP170" s="69" t="s">
        <v>55</v>
      </c>
      <c r="AQ170" s="138">
        <f>SUM(AV161:AV172)</f>
        <v>0</v>
      </c>
      <c r="AR170" s="515"/>
      <c r="AS170" s="514"/>
      <c r="AT170" s="436"/>
      <c r="AU170">
        <v>118</v>
      </c>
      <c r="AV170" s="147">
        <f t="shared" si="40"/>
        <v>0</v>
      </c>
      <c r="AX170" s="134">
        <f t="shared" si="41"/>
        <v>0</v>
      </c>
      <c r="AY170" s="132">
        <f t="shared" si="42"/>
        <v>0</v>
      </c>
      <c r="AZ170" s="132">
        <f t="shared" si="43"/>
        <v>0</v>
      </c>
      <c r="BA170" s="133">
        <f t="shared" si="44"/>
        <v>0</v>
      </c>
      <c r="BB170" t="s">
        <v>56</v>
      </c>
    </row>
    <row r="171" spans="1:54" x14ac:dyDescent="0.2">
      <c r="A171" s="74" t="s">
        <v>57</v>
      </c>
      <c r="B171" s="457">
        <f>D171+Q171+AD171+AQ171</f>
        <v>0</v>
      </c>
      <c r="E171" s="513"/>
      <c r="AP171" s="69" t="s">
        <v>57</v>
      </c>
      <c r="AQ171" s="138">
        <f>SUM(AY161:AY172)</f>
        <v>0</v>
      </c>
      <c r="AR171" s="515"/>
      <c r="AS171" s="514"/>
      <c r="AT171" s="455" t="s">
        <v>273</v>
      </c>
      <c r="AU171">
        <v>119</v>
      </c>
      <c r="AV171" s="147">
        <f t="shared" si="40"/>
        <v>0</v>
      </c>
      <c r="AX171" s="134">
        <f t="shared" si="41"/>
        <v>0</v>
      </c>
      <c r="AY171" s="132">
        <f t="shared" si="42"/>
        <v>0</v>
      </c>
      <c r="AZ171" s="132">
        <f t="shared" si="43"/>
        <v>0</v>
      </c>
      <c r="BA171" s="133">
        <f t="shared" si="44"/>
        <v>0</v>
      </c>
      <c r="BB171" t="s">
        <v>58</v>
      </c>
    </row>
    <row r="172" spans="1:54" ht="16" thickBot="1" x14ac:dyDescent="0.25">
      <c r="A172" s="139" t="s">
        <v>59</v>
      </c>
      <c r="B172" s="458">
        <f>D172+Q172+AD172+AQ172</f>
        <v>0</v>
      </c>
      <c r="C172" s="140"/>
      <c r="D172" s="169"/>
      <c r="E172" s="142"/>
      <c r="F172" s="164"/>
      <c r="G172" s="164"/>
      <c r="H172" s="165"/>
      <c r="I172" s="165"/>
      <c r="J172" s="165"/>
      <c r="K172" s="165"/>
      <c r="L172" s="165"/>
      <c r="M172" s="165"/>
      <c r="N172" s="165"/>
      <c r="O172" s="165"/>
      <c r="P172" s="140"/>
      <c r="Q172" s="170"/>
      <c r="R172" s="142"/>
      <c r="S172" s="164"/>
      <c r="T172" s="164"/>
      <c r="U172" s="165"/>
      <c r="V172" s="165"/>
      <c r="W172" s="165"/>
      <c r="X172" s="165"/>
      <c r="Y172" s="165"/>
      <c r="Z172" s="165"/>
      <c r="AA172" s="165"/>
      <c r="AB172" s="165"/>
      <c r="AC172" s="140"/>
      <c r="AD172" s="170"/>
      <c r="AE172" s="142"/>
      <c r="AF172" s="164"/>
      <c r="AG172" s="164"/>
      <c r="AH172" s="165"/>
      <c r="AI172" s="165"/>
      <c r="AJ172" s="165"/>
      <c r="AK172" s="165"/>
      <c r="AL172" s="165"/>
      <c r="AM172" s="165"/>
      <c r="AN172" s="165"/>
      <c r="AO172" s="165"/>
      <c r="AP172" s="158" t="s">
        <v>59</v>
      </c>
      <c r="AQ172" s="159">
        <f>SUM(AX161:AX172)</f>
        <v>0</v>
      </c>
      <c r="AR172" s="160" t="s">
        <v>53</v>
      </c>
      <c r="AS172" s="161">
        <f>AZ172</f>
        <v>0</v>
      </c>
      <c r="AT172" s="469">
        <v>0</v>
      </c>
      <c r="AU172" s="157">
        <v>120</v>
      </c>
      <c r="AV172" s="150">
        <f t="shared" si="40"/>
        <v>0</v>
      </c>
      <c r="AW172" s="157"/>
      <c r="AX172" s="171">
        <f t="shared" si="41"/>
        <v>0</v>
      </c>
      <c r="AY172" s="144">
        <f t="shared" si="42"/>
        <v>0</v>
      </c>
      <c r="AZ172" s="144">
        <f>AZ171-AY172-AT172</f>
        <v>0</v>
      </c>
      <c r="BA172" s="146">
        <f t="shared" si="44"/>
        <v>0</v>
      </c>
      <c r="BB172" s="92" t="s">
        <v>60</v>
      </c>
    </row>
    <row r="173" spans="1:54" x14ac:dyDescent="0.2">
      <c r="E173" s="513"/>
      <c r="AV173" s="133">
        <f>SUM(AV53:AV172)</f>
        <v>0</v>
      </c>
    </row>
    <row r="174" spans="1:54" x14ac:dyDescent="0.2">
      <c r="E174" s="513"/>
    </row>
    <row r="175" spans="1:54" x14ac:dyDescent="0.2">
      <c r="E175" s="513"/>
    </row>
    <row r="176" spans="1:54" x14ac:dyDescent="0.2">
      <c r="E176" s="513"/>
    </row>
    <row r="177" spans="5:5" x14ac:dyDescent="0.2">
      <c r="E177" s="513"/>
    </row>
    <row r="178" spans="5:5" x14ac:dyDescent="0.2">
      <c r="E178" s="513"/>
    </row>
    <row r="179" spans="5:5" x14ac:dyDescent="0.2">
      <c r="E179" s="513"/>
    </row>
    <row r="180" spans="5:5" x14ac:dyDescent="0.2">
      <c r="E180" s="513"/>
    </row>
    <row r="181" spans="5:5" x14ac:dyDescent="0.2">
      <c r="E181" s="513"/>
    </row>
    <row r="182" spans="5:5" x14ac:dyDescent="0.2">
      <c r="E182" s="513"/>
    </row>
    <row r="183" spans="5:5" x14ac:dyDescent="0.2">
      <c r="E183" s="513"/>
    </row>
  </sheetData>
  <sheetProtection algorithmName="SHA-512" hashValue="hPZ9X9J28XQTiqEvNK33ZBE+AuQ74wNDJkpk3IrLj1UXazTgfqOuhmWbM61PhjQNQyI8Vprc3LDKfnAU817IGQ==" saltValue="3rKqQi5qRkjd4Z1SKMvVMQ==" spinCount="100000" sheet="1" objects="1" scenarios="1" selectLockedCells="1"/>
  <mergeCells count="91">
    <mergeCell ref="A1:B1"/>
    <mergeCell ref="A2:B2"/>
    <mergeCell ref="E173:E183"/>
    <mergeCell ref="A4:BB4"/>
    <mergeCell ref="AR149:AR159"/>
    <mergeCell ref="AS149:AS159"/>
    <mergeCell ref="AR161:AR171"/>
    <mergeCell ref="AS161:AS171"/>
    <mergeCell ref="E137:E147"/>
    <mergeCell ref="E149:E159"/>
    <mergeCell ref="E161:E171"/>
    <mergeCell ref="AS113:AS123"/>
    <mergeCell ref="AR125:AR135"/>
    <mergeCell ref="AS125:AS135"/>
    <mergeCell ref="AR137:AR147"/>
    <mergeCell ref="AS137:AS147"/>
    <mergeCell ref="AE137:AE147"/>
    <mergeCell ref="AF137:AF147"/>
    <mergeCell ref="AE149:AE159"/>
    <mergeCell ref="AF149:AF159"/>
    <mergeCell ref="AR48:BB48"/>
    <mergeCell ref="AR53:AR63"/>
    <mergeCell ref="AS53:AS63"/>
    <mergeCell ref="AR65:AR75"/>
    <mergeCell ref="AS65:AS75"/>
    <mergeCell ref="AR77:AR87"/>
    <mergeCell ref="AS77:AS87"/>
    <mergeCell ref="AR89:AR99"/>
    <mergeCell ref="AS89:AS99"/>
    <mergeCell ref="AR101:AR111"/>
    <mergeCell ref="AS101:AS111"/>
    <mergeCell ref="AR113:AR123"/>
    <mergeCell ref="AE101:AE111"/>
    <mergeCell ref="AF101:AF111"/>
    <mergeCell ref="AE113:AE123"/>
    <mergeCell ref="AF113:AF123"/>
    <mergeCell ref="AE125:AE135"/>
    <mergeCell ref="AF125:AF135"/>
    <mergeCell ref="AE65:AE75"/>
    <mergeCell ref="AF65:AF75"/>
    <mergeCell ref="AE77:AE87"/>
    <mergeCell ref="AF77:AF87"/>
    <mergeCell ref="AE89:AE99"/>
    <mergeCell ref="AF89:AF99"/>
    <mergeCell ref="AE36:AO36"/>
    <mergeCell ref="AE41:AE51"/>
    <mergeCell ref="AF41:AF51"/>
    <mergeCell ref="AE53:AE63"/>
    <mergeCell ref="AF53:AF63"/>
    <mergeCell ref="E12:O12"/>
    <mergeCell ref="R24:AB24"/>
    <mergeCell ref="E17:E27"/>
    <mergeCell ref="F17:F27"/>
    <mergeCell ref="E29:E39"/>
    <mergeCell ref="F29:F39"/>
    <mergeCell ref="R29:R39"/>
    <mergeCell ref="S29:S39"/>
    <mergeCell ref="E113:E123"/>
    <mergeCell ref="F113:F123"/>
    <mergeCell ref="F53:F63"/>
    <mergeCell ref="E65:E75"/>
    <mergeCell ref="F65:F75"/>
    <mergeCell ref="E101:E111"/>
    <mergeCell ref="F101:F111"/>
    <mergeCell ref="F89:F99"/>
    <mergeCell ref="R41:R51"/>
    <mergeCell ref="S41:S51"/>
    <mergeCell ref="R89:R99"/>
    <mergeCell ref="S89:S99"/>
    <mergeCell ref="R65:R75"/>
    <mergeCell ref="S65:S75"/>
    <mergeCell ref="R77:R87"/>
    <mergeCell ref="S77:S87"/>
    <mergeCell ref="R53:R63"/>
    <mergeCell ref="S53:S63"/>
    <mergeCell ref="E41:E51"/>
    <mergeCell ref="F41:F51"/>
    <mergeCell ref="E53:E63"/>
    <mergeCell ref="R137:R147"/>
    <mergeCell ref="S137:S147"/>
    <mergeCell ref="R101:R111"/>
    <mergeCell ref="S101:S111"/>
    <mergeCell ref="R113:R123"/>
    <mergeCell ref="S113:S123"/>
    <mergeCell ref="R125:R135"/>
    <mergeCell ref="S125:S135"/>
    <mergeCell ref="E125:E135"/>
    <mergeCell ref="F125:F135"/>
    <mergeCell ref="E77:E87"/>
    <mergeCell ref="F77:F87"/>
    <mergeCell ref="E89:E99"/>
  </mergeCells>
  <phoneticPr fontId="9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E03AD9-D0E1-EE46-81FA-F789ED18A433}">
  <sheetPr codeName="Hoja3">
    <tabColor theme="8" tint="-0.499984740745262"/>
  </sheetPr>
  <dimension ref="A1:AT128"/>
  <sheetViews>
    <sheetView showGridLines="0" workbookViewId="0">
      <selection activeCell="C7" sqref="C7"/>
    </sheetView>
  </sheetViews>
  <sheetFormatPr baseColWidth="10" defaultColWidth="11.5" defaultRowHeight="15" x14ac:dyDescent="0.2"/>
  <cols>
    <col min="1" max="1" width="53.6640625" style="179" customWidth="1"/>
    <col min="2" max="2" width="10.33203125" style="194" customWidth="1"/>
    <col min="3" max="3" width="33.33203125" style="69" customWidth="1"/>
    <col min="4" max="4" width="11.5" style="181" customWidth="1"/>
    <col min="5" max="5" width="19.33203125" style="45" customWidth="1"/>
    <col min="6" max="6" width="16" style="45" customWidth="1"/>
    <col min="7" max="7" width="11.5" style="181" customWidth="1"/>
    <col min="8" max="8" width="20.83203125" style="3" customWidth="1"/>
    <col min="9" max="9" width="18.33203125" style="3" customWidth="1"/>
    <col min="10" max="10" width="11.5" style="181" customWidth="1"/>
    <col min="11" max="12" width="20" style="6" customWidth="1"/>
    <col min="13" max="13" width="16.33203125" style="181" customWidth="1"/>
    <col min="14" max="15" width="20.1640625" style="3" customWidth="1"/>
    <col min="16" max="16" width="4.33203125" customWidth="1"/>
    <col min="17" max="17" width="38" style="70" bestFit="1" customWidth="1"/>
    <col min="18" max="18" width="17.33203125" style="3" customWidth="1"/>
    <col min="19" max="19" width="18.83203125" style="3" customWidth="1"/>
    <col min="20" max="20" width="18" style="6" customWidth="1"/>
    <col min="21" max="21" width="18.33203125" style="3" customWidth="1"/>
    <col min="22" max="22" width="3" customWidth="1"/>
    <col min="23" max="23" width="28.5" style="70" customWidth="1"/>
    <col min="24" max="24" width="8.83203125" style="70" customWidth="1"/>
    <col min="25" max="25" width="17.1640625" style="6" customWidth="1"/>
    <col min="26" max="26" width="8.6640625" style="70" customWidth="1"/>
    <col min="27" max="27" width="19.6640625" style="3" customWidth="1"/>
    <col min="28" max="28" width="8.1640625" style="70" customWidth="1"/>
    <col min="29" max="29" width="17.5" style="7" customWidth="1"/>
    <col min="30" max="30" width="8.6640625" style="70" customWidth="1"/>
    <col min="31" max="31" width="20.33203125" style="8" customWidth="1"/>
    <col min="32" max="32" width="3.33203125" customWidth="1"/>
    <col min="33" max="33" width="41.6640625" style="70" bestFit="1" customWidth="1"/>
    <col min="34" max="34" width="22.83203125" style="70" customWidth="1"/>
    <col min="35" max="35" width="17.33203125" style="9" customWidth="1"/>
    <col min="36" max="36" width="16.6640625" style="9" customWidth="1"/>
    <col min="37" max="37" width="17.5" style="9" customWidth="1"/>
    <col min="38" max="38" width="13" style="9" bestFit="1" customWidth="1"/>
    <col min="39" max="39" width="9.5" style="9" customWidth="1"/>
    <col min="40" max="40" width="17.83203125" style="9" customWidth="1"/>
    <col min="41" max="41" width="14.33203125" style="9" customWidth="1"/>
    <col min="42" max="42" width="9.6640625" style="9" customWidth="1"/>
    <col min="43" max="43" width="17.33203125" style="9" customWidth="1"/>
    <col min="44" max="44" width="14.33203125" style="9" customWidth="1"/>
    <col min="45" max="45" width="9.33203125" style="9" customWidth="1"/>
    <col min="46" max="46" width="38.6640625" style="69" customWidth="1"/>
  </cols>
  <sheetData>
    <row r="1" spans="1:46" s="238" customFormat="1" ht="47" customHeight="1" x14ac:dyDescent="0.2">
      <c r="A1" s="247" t="s">
        <v>0</v>
      </c>
      <c r="B1" s="237"/>
      <c r="D1" s="229"/>
      <c r="E1" s="45"/>
      <c r="F1" s="45"/>
      <c r="G1" s="229"/>
      <c r="H1" s="45"/>
      <c r="I1" s="45"/>
      <c r="J1" s="229"/>
      <c r="K1" s="46"/>
      <c r="L1" s="46"/>
      <c r="M1" s="229"/>
      <c r="N1" s="45"/>
      <c r="O1" s="45"/>
      <c r="R1" s="45"/>
      <c r="S1" s="45"/>
      <c r="T1" s="46"/>
      <c r="U1" s="45"/>
      <c r="Y1" s="46"/>
      <c r="AA1" s="45"/>
      <c r="AC1" s="239"/>
      <c r="AE1" s="240"/>
      <c r="AI1" s="45"/>
      <c r="AJ1" s="45"/>
      <c r="AK1" s="45"/>
      <c r="AL1" s="45"/>
      <c r="AM1" s="45"/>
      <c r="AN1" s="45"/>
      <c r="AO1" s="45"/>
      <c r="AP1" s="45"/>
      <c r="AQ1" s="45"/>
      <c r="AR1" s="45"/>
      <c r="AS1" s="45"/>
    </row>
    <row r="2" spans="1:46" s="242" customFormat="1" ht="21" customHeight="1" thickBot="1" x14ac:dyDescent="0.25">
      <c r="A2" s="250" t="s">
        <v>1</v>
      </c>
      <c r="B2" s="241"/>
      <c r="D2" s="243"/>
      <c r="E2" s="244"/>
      <c r="F2" s="244"/>
      <c r="G2" s="243"/>
      <c r="H2" s="244"/>
      <c r="I2" s="244"/>
      <c r="J2" s="243"/>
      <c r="K2" s="245"/>
      <c r="L2" s="245"/>
      <c r="M2" s="243"/>
      <c r="N2" s="244"/>
      <c r="O2" s="244"/>
      <c r="R2" s="244"/>
      <c r="S2" s="244"/>
      <c r="T2" s="245"/>
      <c r="U2" s="244"/>
      <c r="Y2" s="245"/>
      <c r="AA2" s="244"/>
      <c r="AC2" s="246"/>
      <c r="AE2" s="245"/>
      <c r="AI2" s="244"/>
      <c r="AJ2" s="244"/>
      <c r="AK2" s="244"/>
      <c r="AL2" s="244"/>
      <c r="AM2" s="244"/>
      <c r="AN2" s="244"/>
      <c r="AO2" s="244"/>
      <c r="AP2" s="244"/>
      <c r="AQ2" s="244"/>
      <c r="AR2" s="244"/>
      <c r="AS2" s="244"/>
    </row>
    <row r="3" spans="1:46" ht="24" x14ac:dyDescent="0.3">
      <c r="A3" s="512" t="s">
        <v>61</v>
      </c>
      <c r="B3" s="512"/>
      <c r="C3" s="512"/>
      <c r="D3" s="512"/>
      <c r="E3" s="512"/>
      <c r="F3" s="512"/>
      <c r="G3" s="512"/>
      <c r="H3" s="512"/>
      <c r="I3" s="512"/>
      <c r="J3" s="512"/>
      <c r="K3" s="512"/>
      <c r="L3" s="512"/>
      <c r="M3" s="512"/>
      <c r="N3" s="512"/>
      <c r="O3" s="512"/>
      <c r="P3" s="512"/>
      <c r="Q3" s="512"/>
      <c r="R3" s="512"/>
      <c r="S3" s="512"/>
      <c r="T3" s="512"/>
      <c r="U3" s="512"/>
      <c r="V3" s="512"/>
      <c r="W3" s="512"/>
      <c r="X3" s="512"/>
      <c r="Y3" s="512"/>
      <c r="Z3" s="512"/>
      <c r="AA3" s="512"/>
      <c r="AB3" s="512"/>
      <c r="AC3" s="512"/>
      <c r="AD3" s="512"/>
      <c r="AE3" s="512"/>
      <c r="AF3" s="512"/>
      <c r="AG3" s="512"/>
      <c r="AH3" s="512"/>
      <c r="AI3" s="512"/>
      <c r="AJ3" s="512"/>
      <c r="AK3" s="512"/>
      <c r="AL3" s="512"/>
      <c r="AM3" s="512"/>
      <c r="AN3" s="512"/>
      <c r="AO3" s="512"/>
      <c r="AP3" s="512"/>
      <c r="AQ3" s="512"/>
      <c r="AR3" s="512"/>
      <c r="AS3" s="512"/>
      <c r="AT3" s="512"/>
    </row>
    <row r="5" spans="1:46" ht="19" customHeight="1" x14ac:dyDescent="0.25">
      <c r="A5" s="176"/>
      <c r="B5" s="177"/>
      <c r="C5" s="529" t="s">
        <v>62</v>
      </c>
      <c r="D5" s="529"/>
      <c r="E5" s="529"/>
      <c r="F5" s="529"/>
      <c r="G5" s="529"/>
      <c r="H5" s="529"/>
      <c r="I5" s="529"/>
      <c r="J5" s="529"/>
      <c r="K5" s="529"/>
      <c r="L5" s="529"/>
      <c r="M5" s="529"/>
      <c r="N5" s="529"/>
      <c r="O5" s="529"/>
      <c r="P5" s="178"/>
      <c r="Q5" s="529" t="s">
        <v>63</v>
      </c>
      <c r="R5" s="529"/>
      <c r="S5" s="529"/>
      <c r="T5" s="529"/>
      <c r="U5" s="529"/>
      <c r="W5" s="529" t="s">
        <v>64</v>
      </c>
      <c r="X5" s="529"/>
      <c r="Y5" s="529"/>
      <c r="Z5" s="529"/>
      <c r="AA5" s="529"/>
      <c r="AB5" s="529"/>
      <c r="AC5" s="529"/>
      <c r="AD5" s="529"/>
      <c r="AE5" s="529"/>
      <c r="AG5" s="529" t="s">
        <v>65</v>
      </c>
      <c r="AH5" s="529"/>
      <c r="AI5" s="529"/>
      <c r="AJ5" s="529"/>
      <c r="AK5" s="529"/>
      <c r="AL5" s="529"/>
      <c r="AM5" s="529"/>
      <c r="AN5" s="529"/>
      <c r="AO5" s="529"/>
      <c r="AP5" s="529"/>
      <c r="AQ5" s="529"/>
      <c r="AR5" s="529"/>
      <c r="AS5" s="529"/>
      <c r="AT5" s="529"/>
    </row>
    <row r="6" spans="1:46" x14ac:dyDescent="0.2">
      <c r="A6" s="179" t="s">
        <v>66</v>
      </c>
      <c r="B6" s="180">
        <v>0</v>
      </c>
      <c r="Q6" s="182"/>
      <c r="R6" s="9"/>
      <c r="S6" s="9"/>
      <c r="T6" s="10"/>
      <c r="U6" s="9"/>
      <c r="W6" s="182"/>
      <c r="Y6" s="10"/>
      <c r="AA6" s="9"/>
      <c r="AC6" s="11"/>
      <c r="AE6" s="12"/>
      <c r="AG6" s="70" t="str">
        <f>A6</f>
        <v>Crecimiento sector interanual</v>
      </c>
      <c r="AH6" s="183">
        <f>B6</f>
        <v>0</v>
      </c>
      <c r="AT6" s="184"/>
    </row>
    <row r="7" spans="1:46" ht="16" thickBot="1" x14ac:dyDescent="0.25">
      <c r="B7" s="185"/>
      <c r="C7" s="69" t="s">
        <v>17</v>
      </c>
      <c r="H7" s="51"/>
      <c r="I7" s="51"/>
      <c r="K7" s="52"/>
      <c r="L7" s="52"/>
      <c r="N7" s="53"/>
      <c r="O7" s="53"/>
      <c r="Q7" s="182"/>
      <c r="R7" s="9"/>
      <c r="S7" s="9"/>
      <c r="T7" s="10"/>
      <c r="U7" s="9"/>
      <c r="W7" s="182"/>
      <c r="Y7" s="10"/>
      <c r="AA7" s="9"/>
      <c r="AC7" s="11"/>
      <c r="AE7" s="12"/>
      <c r="AG7" s="544" t="s">
        <v>278</v>
      </c>
      <c r="AH7" s="504"/>
      <c r="AI7" s="535">
        <f>'PRESUP. CAPITAL'!E6</f>
        <v>2025</v>
      </c>
      <c r="AJ7" s="536"/>
      <c r="AK7" s="537">
        <f>'PRESUP. CAPITAL'!F6</f>
        <v>2026</v>
      </c>
      <c r="AL7" s="538"/>
      <c r="AM7" s="539"/>
      <c r="AN7" s="537">
        <f>'PRESUP. CAPITAL'!G6</f>
        <v>2027</v>
      </c>
      <c r="AO7" s="538"/>
      <c r="AP7" s="538"/>
      <c r="AQ7" s="537">
        <f>'PRESUP. CAPITAL'!H6</f>
        <v>2028</v>
      </c>
      <c r="AR7" s="538"/>
      <c r="AS7" s="538"/>
      <c r="AT7" s="186"/>
    </row>
    <row r="8" spans="1:46" s="100" customFormat="1" ht="20" thickBot="1" x14ac:dyDescent="0.3">
      <c r="A8" s="179" t="s">
        <v>67</v>
      </c>
      <c r="B8" s="185"/>
      <c r="C8" s="69"/>
      <c r="D8" s="313" t="s">
        <v>68</v>
      </c>
      <c r="E8" s="541">
        <f>'PRESUP. CAPITAL'!$E$6</f>
        <v>2025</v>
      </c>
      <c r="F8" s="541"/>
      <c r="G8" s="313" t="s">
        <v>68</v>
      </c>
      <c r="H8" s="272">
        <f>'PRESUP. CAPITAL'!$F$6</f>
        <v>2026</v>
      </c>
      <c r="I8" s="272"/>
      <c r="J8" s="313" t="s">
        <v>68</v>
      </c>
      <c r="K8" s="272">
        <f>'PRESUP. CAPITAL'!$G$6</f>
        <v>2027</v>
      </c>
      <c r="L8" s="272"/>
      <c r="M8" s="313" t="s">
        <v>68</v>
      </c>
      <c r="N8" s="272">
        <f>'PRESUP. CAPITAL'!$H$6</f>
        <v>2028</v>
      </c>
      <c r="O8" s="272"/>
      <c r="Q8" s="188"/>
      <c r="R8" s="234">
        <f>'PRESUP. CAPITAL'!E6</f>
        <v>2025</v>
      </c>
      <c r="S8" s="234">
        <f>'PRESUP. CAPITAL'!F6</f>
        <v>2026</v>
      </c>
      <c r="T8" s="234">
        <f>'PRESUP. CAPITAL'!G6</f>
        <v>2027</v>
      </c>
      <c r="U8" s="234">
        <f>'PRESUP. CAPITAL'!H6</f>
        <v>2028</v>
      </c>
      <c r="W8" s="189" t="s">
        <v>69</v>
      </c>
      <c r="X8" s="540">
        <f>'PRESUP. CAPITAL'!E6</f>
        <v>2025</v>
      </c>
      <c r="Y8" s="540"/>
      <c r="Z8" s="251"/>
      <c r="AA8" s="251">
        <f>'PRESUP. CAPITAL'!F6</f>
        <v>2026</v>
      </c>
      <c r="AB8" s="251"/>
      <c r="AC8" s="251">
        <f>'PRESUP. CAPITAL'!G6</f>
        <v>2027</v>
      </c>
      <c r="AD8" s="251"/>
      <c r="AE8" s="251">
        <f>'PRESUP. CAPITAL'!H6</f>
        <v>2028</v>
      </c>
      <c r="AG8" s="190" t="s">
        <v>70</v>
      </c>
      <c r="AH8" s="123" t="s">
        <v>71</v>
      </c>
      <c r="AI8" s="405" t="s">
        <v>72</v>
      </c>
      <c r="AJ8" s="191" t="s">
        <v>73</v>
      </c>
      <c r="AK8" s="405" t="s">
        <v>72</v>
      </c>
      <c r="AL8" s="191" t="s">
        <v>73</v>
      </c>
      <c r="AM8" s="191" t="s">
        <v>74</v>
      </c>
      <c r="AN8" s="405" t="s">
        <v>72</v>
      </c>
      <c r="AO8" s="191" t="s">
        <v>73</v>
      </c>
      <c r="AP8" s="191" t="s">
        <v>74</v>
      </c>
      <c r="AQ8" s="405" t="s">
        <v>72</v>
      </c>
      <c r="AR8" s="191" t="s">
        <v>73</v>
      </c>
      <c r="AS8" s="192" t="s">
        <v>74</v>
      </c>
      <c r="AT8" s="193"/>
    </row>
    <row r="9" spans="1:46" x14ac:dyDescent="0.2">
      <c r="C9" s="304" t="s">
        <v>75</v>
      </c>
      <c r="D9" s="310"/>
      <c r="E9" s="311">
        <f>E12+E15</f>
        <v>0</v>
      </c>
      <c r="F9" s="311"/>
      <c r="G9" s="340"/>
      <c r="H9" s="312">
        <f>H12+H15</f>
        <v>0</v>
      </c>
      <c r="I9" s="312"/>
      <c r="J9" s="340"/>
      <c r="K9" s="312">
        <f>K12+K15</f>
        <v>0</v>
      </c>
      <c r="L9" s="312"/>
      <c r="M9" s="340"/>
      <c r="N9" s="312">
        <f>N12+N15</f>
        <v>0</v>
      </c>
      <c r="O9" s="312"/>
      <c r="Q9" s="188" t="s">
        <v>76</v>
      </c>
      <c r="R9" s="14">
        <f>R10</f>
        <v>0</v>
      </c>
      <c r="S9" s="14">
        <f>S10</f>
        <v>0</v>
      </c>
      <c r="T9" s="13">
        <f>T10</f>
        <v>0</v>
      </c>
      <c r="U9" s="15">
        <f>U10</f>
        <v>0</v>
      </c>
      <c r="W9" s="196" t="s">
        <v>77</v>
      </c>
      <c r="X9" s="197" t="str">
        <f>IFERROR(Y9/Y$23,"")</f>
        <v/>
      </c>
      <c r="Y9" s="42">
        <f t="shared" ref="Y9:AA9" si="0">Y10+Y11-Y12</f>
        <v>0</v>
      </c>
      <c r="Z9" s="197" t="str">
        <f>IFERROR(AA9/AA$23,"")</f>
        <v/>
      </c>
      <c r="AA9" s="42">
        <f t="shared" si="0"/>
        <v>0</v>
      </c>
      <c r="AB9" s="197" t="str">
        <f>IFERROR(AC9/AC$23,"")</f>
        <v/>
      </c>
      <c r="AC9" s="42">
        <f>AC10+AC11-AC12</f>
        <v>0</v>
      </c>
      <c r="AD9" s="197" t="str">
        <f>IFERROR(AE9/AE$23,"")</f>
        <v/>
      </c>
      <c r="AE9" s="42">
        <f>AE10+AE11-AE12</f>
        <v>0</v>
      </c>
      <c r="AG9" s="70" t="s">
        <v>78</v>
      </c>
      <c r="AH9" s="398"/>
      <c r="AI9" s="399">
        <f>IFERROR(R34/Y23,0)</f>
        <v>0</v>
      </c>
      <c r="AJ9" s="16">
        <f>AI9-$AH9</f>
        <v>0</v>
      </c>
      <c r="AK9" s="21">
        <f>IFERROR(S34/AA23,0)</f>
        <v>0</v>
      </c>
      <c r="AL9" s="16">
        <f>AK9-$AH9</f>
        <v>0</v>
      </c>
      <c r="AM9" s="17">
        <f>IFERROR((AK9/AI9)-1,0)</f>
        <v>0</v>
      </c>
      <c r="AN9" s="21">
        <f>IFERROR(T34/AC23,0)</f>
        <v>0</v>
      </c>
      <c r="AO9" s="16">
        <f>AN9-$AH9</f>
        <v>0</v>
      </c>
      <c r="AP9" s="17">
        <f>IFERROR((AN9/AK9)-1,0)</f>
        <v>0</v>
      </c>
      <c r="AQ9" s="21">
        <f>IFERROR(U34/AE23,0)</f>
        <v>0</v>
      </c>
      <c r="AR9" s="23">
        <f>AQ9-$AH9</f>
        <v>0</v>
      </c>
      <c r="AS9" s="415">
        <f>IFERROR((AQ9/AN9)-1,0)</f>
        <v>0</v>
      </c>
      <c r="AT9" s="198" t="s">
        <v>79</v>
      </c>
    </row>
    <row r="10" spans="1:46" ht="16" x14ac:dyDescent="0.2">
      <c r="A10" s="179" t="s">
        <v>80</v>
      </c>
      <c r="B10" s="199"/>
      <c r="C10" s="305" t="s">
        <v>81</v>
      </c>
      <c r="D10" s="314"/>
      <c r="E10" s="261"/>
      <c r="F10" s="278"/>
      <c r="G10" s="341">
        <v>0</v>
      </c>
      <c r="H10" s="18">
        <f>E10*(1+G10)</f>
        <v>0</v>
      </c>
      <c r="I10" s="18"/>
      <c r="J10" s="341">
        <v>0</v>
      </c>
      <c r="K10" s="18">
        <f>H10*(1+J10)</f>
        <v>0</v>
      </c>
      <c r="L10" s="18"/>
      <c r="M10" s="341">
        <v>0</v>
      </c>
      <c r="N10" s="18">
        <f>K10*(1+M10)</f>
        <v>0</v>
      </c>
      <c r="O10" s="18"/>
      <c r="Q10" s="200" t="s">
        <v>82</v>
      </c>
      <c r="R10" s="19">
        <f>E21</f>
        <v>0</v>
      </c>
      <c r="S10" s="19">
        <f>H21</f>
        <v>0</v>
      </c>
      <c r="T10" s="19">
        <f>K21</f>
        <v>0</v>
      </c>
      <c r="U10" s="19">
        <f>N21</f>
        <v>0</v>
      </c>
      <c r="W10" s="201" t="s">
        <v>83</v>
      </c>
      <c r="X10" s="202" t="str">
        <f>IFERROR(Y10/Y$23,"")</f>
        <v/>
      </c>
      <c r="Y10" s="22">
        <f>'PRESUP. CAPITAL'!E9</f>
        <v>0</v>
      </c>
      <c r="Z10" s="202" t="str">
        <f>IFERROR(AA10/AA$23,"")</f>
        <v/>
      </c>
      <c r="AA10" s="22">
        <f>Y10+'PRESUP. CAPITAL'!F9</f>
        <v>0</v>
      </c>
      <c r="AB10" s="202" t="str">
        <f>IFERROR(AC10/AC$23,"")</f>
        <v/>
      </c>
      <c r="AC10" s="22">
        <f>AA10+'PRESUP. CAPITAL'!G9</f>
        <v>0</v>
      </c>
      <c r="AD10" s="202" t="str">
        <f>IFERROR(AE10/AE$23,"")</f>
        <v/>
      </c>
      <c r="AE10" s="22">
        <f>AC10+'PRESUP. CAPITAL'!H9</f>
        <v>0</v>
      </c>
      <c r="AG10" s="70" t="s">
        <v>84</v>
      </c>
      <c r="AH10" s="261"/>
      <c r="AI10" s="400">
        <f>IFERROR(R43/Y27,0)</f>
        <v>0</v>
      </c>
      <c r="AJ10" s="16">
        <f t="shared" ref="AJ10:AL44" si="1">AI10-$AH10</f>
        <v>0</v>
      </c>
      <c r="AK10" s="21">
        <f>IFERROR(S43/AA27,0)</f>
        <v>0</v>
      </c>
      <c r="AL10" s="16">
        <f t="shared" ref="AL10:AL12" si="2">AK10-$AH10</f>
        <v>0</v>
      </c>
      <c r="AM10" s="17">
        <f t="shared" ref="AM10:AM12" si="3">IFERROR((AK10/AI10)-1,0)</f>
        <v>0</v>
      </c>
      <c r="AN10" s="21">
        <f>IFERROR(T43/AC27,0)</f>
        <v>0</v>
      </c>
      <c r="AO10" s="16">
        <f t="shared" ref="AO10:AO12" si="4">AN10-$AH10</f>
        <v>0</v>
      </c>
      <c r="AP10" s="17">
        <f t="shared" ref="AP10:AP46" si="5">IFERROR((AN10/AK10)-1,0)</f>
        <v>0</v>
      </c>
      <c r="AQ10" s="21">
        <f>IFERROR(U43/AE27,0)</f>
        <v>0</v>
      </c>
      <c r="AR10" s="23">
        <f t="shared" ref="AR10:AR12" si="6">AQ10-$AH10</f>
        <v>0</v>
      </c>
      <c r="AS10" s="415">
        <f t="shared" ref="AS10:AS46" si="7">IFERROR((AQ10/AN10)-1,0)</f>
        <v>0</v>
      </c>
      <c r="AT10" s="198" t="s">
        <v>85</v>
      </c>
    </row>
    <row r="11" spans="1:46" ht="16" x14ac:dyDescent="0.2">
      <c r="A11" s="179" t="s">
        <v>86</v>
      </c>
      <c r="B11" s="199"/>
      <c r="C11" s="305" t="s">
        <v>87</v>
      </c>
      <c r="D11" s="314"/>
      <c r="E11" s="261"/>
      <c r="F11" s="278"/>
      <c r="G11" s="341">
        <v>0</v>
      </c>
      <c r="H11" s="18">
        <f>E11*(1+G11)</f>
        <v>0</v>
      </c>
      <c r="I11" s="18"/>
      <c r="J11" s="341">
        <v>0</v>
      </c>
      <c r="K11" s="18">
        <f>H11*(1+J11)</f>
        <v>0</v>
      </c>
      <c r="L11" s="18"/>
      <c r="M11" s="341">
        <v>0</v>
      </c>
      <c r="N11" s="18">
        <f>K11*(1+M11)</f>
        <v>0</v>
      </c>
      <c r="O11" s="18"/>
      <c r="Q11" s="188" t="s">
        <v>88</v>
      </c>
      <c r="R11" s="3">
        <f>SUM(R12:R33)</f>
        <v>0</v>
      </c>
      <c r="S11" s="3">
        <f>SUM(S12:S33)</f>
        <v>0</v>
      </c>
      <c r="T11" s="3">
        <f>SUM(T12:T33)</f>
        <v>0</v>
      </c>
      <c r="U11" s="3">
        <f>SUM(U12:U33)</f>
        <v>0</v>
      </c>
      <c r="W11" s="201" t="s">
        <v>89</v>
      </c>
      <c r="X11" s="202" t="str">
        <f>IFERROR(Y11/$Y$23,"")</f>
        <v/>
      </c>
      <c r="Y11" s="22">
        <f>'PRESUP. CAPITAL'!E17</f>
        <v>0</v>
      </c>
      <c r="Z11" s="202" t="str">
        <f>IFERROR(AA11/$Y$23,"")</f>
        <v/>
      </c>
      <c r="AA11" s="22">
        <f>Y11+'PRESUP. CAPITAL'!F17-'PRESUP. CAPITAL'!F35</f>
        <v>0</v>
      </c>
      <c r="AB11" s="202" t="str">
        <f>IFERROR(AC11/$Y$23,"")</f>
        <v/>
      </c>
      <c r="AC11" s="22">
        <f>AA11+'PRESUP. CAPITAL'!G17-'PRESUP. CAPITAL'!G34</f>
        <v>0</v>
      </c>
      <c r="AD11" s="202" t="str">
        <f>IFERROR(AE11/$Y$23,"")</f>
        <v/>
      </c>
      <c r="AE11" s="22">
        <f>AC11+'PRESUP. CAPITAL'!H17-'PRESUP. CAPITAL'!H34</f>
        <v>0</v>
      </c>
      <c r="AG11" s="70" t="s">
        <v>90</v>
      </c>
      <c r="AH11" s="261"/>
      <c r="AI11" s="400">
        <f>IFERROR((R43+R18)/Y23,0)</f>
        <v>0</v>
      </c>
      <c r="AJ11" s="16">
        <f t="shared" si="1"/>
        <v>0</v>
      </c>
      <c r="AK11" s="21">
        <f>IFERROR((S43+S18)/AA23,0)</f>
        <v>0</v>
      </c>
      <c r="AL11" s="16">
        <f t="shared" si="2"/>
        <v>0</v>
      </c>
      <c r="AM11" s="17">
        <f t="shared" si="3"/>
        <v>0</v>
      </c>
      <c r="AN11" s="21">
        <f>IFERROR((T43+T18)/AC23,0)</f>
        <v>0</v>
      </c>
      <c r="AO11" s="16">
        <f t="shared" si="4"/>
        <v>0</v>
      </c>
      <c r="AP11" s="17">
        <f t="shared" si="5"/>
        <v>0</v>
      </c>
      <c r="AQ11" s="21">
        <f>IFERROR((U43+U18)/AE23,0)</f>
        <v>0</v>
      </c>
      <c r="AR11" s="23">
        <f t="shared" si="6"/>
        <v>0</v>
      </c>
      <c r="AS11" s="415">
        <f t="shared" si="7"/>
        <v>0</v>
      </c>
      <c r="AT11" s="198" t="s">
        <v>91</v>
      </c>
    </row>
    <row r="12" spans="1:46" ht="16" x14ac:dyDescent="0.2">
      <c r="B12" s="199"/>
      <c r="C12" s="324" t="s">
        <v>92</v>
      </c>
      <c r="D12" s="325"/>
      <c r="E12" s="326">
        <f>E10*E11</f>
        <v>0</v>
      </c>
      <c r="F12" s="326"/>
      <c r="G12" s="342"/>
      <c r="H12" s="327">
        <f>H10*H11</f>
        <v>0</v>
      </c>
      <c r="I12" s="327"/>
      <c r="J12" s="342"/>
      <c r="K12" s="327">
        <f>K10*K11</f>
        <v>0</v>
      </c>
      <c r="L12" s="327"/>
      <c r="M12" s="342"/>
      <c r="N12" s="327">
        <f>N10*N11</f>
        <v>0</v>
      </c>
      <c r="O12" s="328"/>
      <c r="Q12" s="182" t="s">
        <v>93</v>
      </c>
      <c r="R12" s="3">
        <f>E33</f>
        <v>0</v>
      </c>
      <c r="S12" s="3">
        <f>H33</f>
        <v>0</v>
      </c>
      <c r="T12" s="3">
        <f>K33</f>
        <v>0</v>
      </c>
      <c r="U12" s="41">
        <f>N33</f>
        <v>0</v>
      </c>
      <c r="W12" s="201" t="s">
        <v>94</v>
      </c>
      <c r="X12" s="202" t="str">
        <f>IFERROR(Y12/$Y$23,"")</f>
        <v/>
      </c>
      <c r="Y12" s="22">
        <f t="shared" ref="Y12" si="8">R18</f>
        <v>0</v>
      </c>
      <c r="Z12" s="202" t="str">
        <f>IFERROR(AA12/$Y$23,"")</f>
        <v/>
      </c>
      <c r="AA12" s="22">
        <f>Y12+S18</f>
        <v>0</v>
      </c>
      <c r="AB12" s="202" t="str">
        <f>IFERROR(AC12/$Y$23,"")</f>
        <v/>
      </c>
      <c r="AC12" s="22">
        <f>AA12+T18</f>
        <v>0</v>
      </c>
      <c r="AD12" s="202" t="str">
        <f>IFERROR(AE12/$Y$23,"")</f>
        <v/>
      </c>
      <c r="AE12" s="22">
        <f>AC12+U18</f>
        <v>0</v>
      </c>
      <c r="AG12" s="70" t="s">
        <v>95</v>
      </c>
      <c r="AH12" s="261"/>
      <c r="AI12" s="400">
        <f>IFERROR((R43+R18)/E9,0)</f>
        <v>0</v>
      </c>
      <c r="AJ12" s="16">
        <f t="shared" si="1"/>
        <v>0</v>
      </c>
      <c r="AK12" s="21">
        <f>IFERROR((S43+S18)/H9,0)</f>
        <v>0</v>
      </c>
      <c r="AL12" s="16">
        <f t="shared" si="2"/>
        <v>0</v>
      </c>
      <c r="AM12" s="17">
        <f t="shared" si="3"/>
        <v>0</v>
      </c>
      <c r="AN12" s="21">
        <f>IFERROR((T43+T18)/K9,0)</f>
        <v>0</v>
      </c>
      <c r="AO12" s="16">
        <f t="shared" si="4"/>
        <v>0</v>
      </c>
      <c r="AP12" s="17">
        <f t="shared" si="5"/>
        <v>0</v>
      </c>
      <c r="AQ12" s="21">
        <f>IFERROR((U43+U18)/N9,0)</f>
        <v>0</v>
      </c>
      <c r="AR12" s="23">
        <f t="shared" si="6"/>
        <v>0</v>
      </c>
      <c r="AS12" s="415">
        <f t="shared" si="7"/>
        <v>0</v>
      </c>
      <c r="AT12" s="69" t="s">
        <v>96</v>
      </c>
    </row>
    <row r="13" spans="1:46" x14ac:dyDescent="0.2">
      <c r="A13" s="179" t="s">
        <v>80</v>
      </c>
      <c r="B13" s="199"/>
      <c r="C13" s="305" t="s">
        <v>97</v>
      </c>
      <c r="D13" s="314"/>
      <c r="E13" s="261"/>
      <c r="F13" s="278"/>
      <c r="G13" s="341">
        <v>0</v>
      </c>
      <c r="H13" s="18">
        <f>E13*(1+G13)</f>
        <v>0</v>
      </c>
      <c r="I13" s="18"/>
      <c r="J13" s="341">
        <v>0</v>
      </c>
      <c r="K13" s="18">
        <f>H13*(1+J13)</f>
        <v>0</v>
      </c>
      <c r="L13" s="18"/>
      <c r="M13" s="341">
        <v>0</v>
      </c>
      <c r="N13" s="18">
        <f t="shared" ref="N13:N14" si="9">K13*(1+M13)</f>
        <v>0</v>
      </c>
      <c r="O13" s="18"/>
      <c r="Q13" s="182"/>
      <c r="R13" s="431"/>
      <c r="S13" s="431"/>
      <c r="T13" s="431"/>
      <c r="U13" s="431"/>
      <c r="W13" s="182" t="s">
        <v>98</v>
      </c>
      <c r="X13" s="202"/>
      <c r="Y13" s="7"/>
      <c r="Z13" s="202"/>
      <c r="AA13" s="7"/>
      <c r="AB13" s="202"/>
      <c r="AD13" s="202"/>
      <c r="AE13" s="31"/>
      <c r="AG13" s="70" t="s">
        <v>98</v>
      </c>
      <c r="AH13" s="20"/>
      <c r="AI13" s="400"/>
      <c r="AJ13" s="23"/>
      <c r="AK13" s="21"/>
      <c r="AL13" s="23"/>
      <c r="AM13" s="17"/>
      <c r="AN13" s="21"/>
      <c r="AO13" s="23"/>
      <c r="AP13" s="17">
        <f t="shared" si="5"/>
        <v>0</v>
      </c>
      <c r="AQ13" s="21"/>
      <c r="AR13" s="23"/>
      <c r="AS13" s="415">
        <f t="shared" si="7"/>
        <v>0</v>
      </c>
      <c r="AT13" s="198"/>
    </row>
    <row r="14" spans="1:46" ht="16" x14ac:dyDescent="0.2">
      <c r="A14" s="179" t="s">
        <v>86</v>
      </c>
      <c r="C14" s="305" t="s">
        <v>87</v>
      </c>
      <c r="D14" s="314"/>
      <c r="E14" s="261"/>
      <c r="F14" s="278"/>
      <c r="G14" s="341">
        <v>0</v>
      </c>
      <c r="H14" s="18">
        <f>E14*(1+G14)</f>
        <v>0</v>
      </c>
      <c r="I14" s="18"/>
      <c r="J14" s="341">
        <v>0</v>
      </c>
      <c r="K14" s="18">
        <f>H14*(1+J14)</f>
        <v>0</v>
      </c>
      <c r="L14" s="18"/>
      <c r="M14" s="341">
        <v>0</v>
      </c>
      <c r="N14" s="18">
        <f t="shared" si="9"/>
        <v>0</v>
      </c>
      <c r="O14" s="18"/>
      <c r="Q14" s="182" t="s">
        <v>99</v>
      </c>
      <c r="R14" s="3">
        <f>E86+E87</f>
        <v>0</v>
      </c>
      <c r="S14" s="3">
        <f>H86+H87</f>
        <v>0</v>
      </c>
      <c r="T14" s="3">
        <f>K86+K87</f>
        <v>0</v>
      </c>
      <c r="U14" s="3">
        <f>N86+N87</f>
        <v>0</v>
      </c>
      <c r="W14" s="201" t="s">
        <v>98</v>
      </c>
      <c r="X14" s="202"/>
      <c r="Y14" s="22"/>
      <c r="Z14" s="202"/>
      <c r="AA14" s="22"/>
      <c r="AB14" s="202"/>
      <c r="AC14" s="22"/>
      <c r="AD14" s="202"/>
      <c r="AE14" s="22"/>
      <c r="AG14" s="190" t="s">
        <v>100</v>
      </c>
      <c r="AH14" s="24"/>
      <c r="AI14" s="401"/>
      <c r="AJ14" s="26"/>
      <c r="AK14" s="25"/>
      <c r="AL14" s="26"/>
      <c r="AM14" s="27"/>
      <c r="AN14" s="25"/>
      <c r="AO14" s="26"/>
      <c r="AP14" s="27">
        <f t="shared" si="5"/>
        <v>0</v>
      </c>
      <c r="AQ14" s="25"/>
      <c r="AR14" s="26"/>
      <c r="AS14" s="416">
        <f t="shared" si="7"/>
        <v>0</v>
      </c>
      <c r="AT14" s="193"/>
    </row>
    <row r="15" spans="1:46" ht="16" x14ac:dyDescent="0.2">
      <c r="C15" s="324" t="s">
        <v>101</v>
      </c>
      <c r="D15" s="325"/>
      <c r="E15" s="326">
        <f>E13*E14</f>
        <v>0</v>
      </c>
      <c r="F15" s="326"/>
      <c r="G15" s="340"/>
      <c r="H15" s="327">
        <f>H13*H14</f>
        <v>0</v>
      </c>
      <c r="I15" s="327"/>
      <c r="J15" s="340"/>
      <c r="K15" s="327">
        <f>K13*K14</f>
        <v>0</v>
      </c>
      <c r="L15" s="327"/>
      <c r="M15" s="340"/>
      <c r="N15" s="327">
        <f>N13*N14</f>
        <v>0</v>
      </c>
      <c r="O15" s="327"/>
      <c r="Q15" s="182" t="s">
        <v>102</v>
      </c>
      <c r="R15" s="3">
        <f>SUM(E48:F48)+SUM(E49:F49)</f>
        <v>0</v>
      </c>
      <c r="S15" s="3">
        <f>SUM(H48:I48)+SUM(H49:I49)</f>
        <v>0</v>
      </c>
      <c r="T15" s="3">
        <f>SUM(K48:L48)+SUM(K49:L49)</f>
        <v>0</v>
      </c>
      <c r="U15" s="3">
        <f>SUM(N48:O48)+SUM(N49:O49)</f>
        <v>0</v>
      </c>
      <c r="W15" s="201" t="s">
        <v>98</v>
      </c>
      <c r="X15" s="202"/>
      <c r="Y15" s="22"/>
      <c r="Z15" s="202"/>
      <c r="AA15" s="22"/>
      <c r="AB15" s="202"/>
      <c r="AC15" s="22"/>
      <c r="AD15" s="202"/>
      <c r="AE15" s="22"/>
      <c r="AG15" s="70" t="s">
        <v>103</v>
      </c>
      <c r="AH15" s="261"/>
      <c r="AI15" s="400">
        <f>IFERROR(E21/$D$86,0)</f>
        <v>0</v>
      </c>
      <c r="AJ15" s="16">
        <f t="shared" si="1"/>
        <v>0</v>
      </c>
      <c r="AK15" s="21">
        <f>IFERROR(H21/$G$86,0)</f>
        <v>0</v>
      </c>
      <c r="AL15" s="16">
        <f t="shared" si="1"/>
        <v>0</v>
      </c>
      <c r="AM15" s="17">
        <f>IFERROR((AK15/AI15)-1,0)</f>
        <v>0</v>
      </c>
      <c r="AN15" s="21">
        <f>IFERROR(K21/$J$86,0)</f>
        <v>0</v>
      </c>
      <c r="AO15" s="16">
        <f t="shared" ref="AO15:AO17" si="10">AN15-$AH15</f>
        <v>0</v>
      </c>
      <c r="AP15" s="17">
        <f t="shared" si="5"/>
        <v>0</v>
      </c>
      <c r="AQ15" s="21">
        <f>IFERROR(N21/$M$86,0)</f>
        <v>0</v>
      </c>
      <c r="AR15" s="23">
        <f t="shared" ref="AR15:AR17" si="11">AQ15-$AH15</f>
        <v>0</v>
      </c>
      <c r="AS15" s="415">
        <f t="shared" si="7"/>
        <v>0</v>
      </c>
      <c r="AT15" s="198"/>
    </row>
    <row r="16" spans="1:46" ht="16" x14ac:dyDescent="0.2">
      <c r="B16" s="410">
        <v>0.1</v>
      </c>
      <c r="C16" s="306" t="s">
        <v>104</v>
      </c>
      <c r="D16" s="325"/>
      <c r="E16" s="326">
        <f>E9*$B$16</f>
        <v>0</v>
      </c>
      <c r="F16" s="339"/>
      <c r="G16" s="343"/>
      <c r="H16" s="326">
        <f>H9*$B$16</f>
        <v>0</v>
      </c>
      <c r="I16" s="328"/>
      <c r="J16" s="343"/>
      <c r="K16" s="326">
        <f>K9*$B$16</f>
        <v>0</v>
      </c>
      <c r="L16" s="328"/>
      <c r="M16" s="343"/>
      <c r="N16" s="326">
        <f>N9*$B$16</f>
        <v>0</v>
      </c>
      <c r="O16" s="328"/>
      <c r="Q16" s="182" t="s">
        <v>105</v>
      </c>
      <c r="R16" s="6">
        <f>SUM(E43:F43)</f>
        <v>0</v>
      </c>
      <c r="S16" s="6">
        <f>SUM(H43:I43)</f>
        <v>0</v>
      </c>
      <c r="T16" s="6">
        <f>SUM(K43:L43)</f>
        <v>0</v>
      </c>
      <c r="U16" s="6">
        <f>SUM(N43:O43)</f>
        <v>0</v>
      </c>
      <c r="W16" s="196" t="s">
        <v>106</v>
      </c>
      <c r="X16" s="197" t="str">
        <f>IFERROR(Y16/Y$23,"")</f>
        <v/>
      </c>
      <c r="Y16" s="42">
        <f>SUM(Y17:Y22)</f>
        <v>0</v>
      </c>
      <c r="Z16" s="197" t="str">
        <f>IFERROR(AA16/AA$23,"")</f>
        <v/>
      </c>
      <c r="AA16" s="42">
        <f>SUM(AA17:AA22)</f>
        <v>0</v>
      </c>
      <c r="AB16" s="197" t="str">
        <f>IFERROR(AC16/AC$23,"")</f>
        <v/>
      </c>
      <c r="AC16" s="42">
        <f>SUM(AC17:AC22)</f>
        <v>0</v>
      </c>
      <c r="AD16" s="197" t="str">
        <f>IFERROR(AE16/AE$23,"")</f>
        <v/>
      </c>
      <c r="AE16" s="42">
        <f>SUM(AE17:AE22)</f>
        <v>0</v>
      </c>
      <c r="AG16" s="204" t="s">
        <v>107</v>
      </c>
      <c r="AH16" s="261"/>
      <c r="AI16" s="400">
        <f>IFERROR(R43/$D$86,0)</f>
        <v>0</v>
      </c>
      <c r="AJ16" s="16">
        <f t="shared" si="1"/>
        <v>0</v>
      </c>
      <c r="AK16" s="21">
        <f>IFERROR(S43/$G$86,0)</f>
        <v>0</v>
      </c>
      <c r="AL16" s="16">
        <f t="shared" si="1"/>
        <v>0</v>
      </c>
      <c r="AM16" s="17">
        <f t="shared" ref="AM16:AM17" si="12">IFERROR((AK16/AI16)-1,0)</f>
        <v>0</v>
      </c>
      <c r="AN16" s="21">
        <f>IFERROR(T43/$J$86,0)</f>
        <v>0</v>
      </c>
      <c r="AO16" s="16">
        <f t="shared" si="10"/>
        <v>0</v>
      </c>
      <c r="AP16" s="17">
        <f t="shared" si="5"/>
        <v>0</v>
      </c>
      <c r="AQ16" s="21">
        <f>IFERROR(U43/$M$86,0)</f>
        <v>0</v>
      </c>
      <c r="AR16" s="23">
        <f t="shared" si="11"/>
        <v>0</v>
      </c>
      <c r="AS16" s="415">
        <f t="shared" si="7"/>
        <v>0</v>
      </c>
      <c r="AT16" s="198"/>
    </row>
    <row r="17" spans="1:46" ht="16" x14ac:dyDescent="0.2">
      <c r="B17" s="332"/>
      <c r="C17" s="303"/>
      <c r="D17" s="314"/>
      <c r="E17" s="262"/>
      <c r="F17" s="248"/>
      <c r="G17" s="344"/>
      <c r="H17" s="262"/>
      <c r="I17" s="4"/>
      <c r="J17" s="344"/>
      <c r="K17" s="262"/>
      <c r="L17" s="4"/>
      <c r="M17" s="344"/>
      <c r="N17" s="262"/>
      <c r="O17" s="4"/>
      <c r="Q17" s="182" t="s">
        <v>108</v>
      </c>
      <c r="R17" s="6">
        <f>SUM(E44:F47)+E118</f>
        <v>0</v>
      </c>
      <c r="S17" s="6">
        <f>SUM(H44:I47)+H118</f>
        <v>0</v>
      </c>
      <c r="T17" s="6">
        <f>SUM(K44:L47)+K118</f>
        <v>0</v>
      </c>
      <c r="U17" s="6">
        <f>SUM(N44:O47)+N118</f>
        <v>0</v>
      </c>
      <c r="W17" s="201" t="s">
        <v>109</v>
      </c>
      <c r="X17" s="202" t="str">
        <f>IFERROR(Y17/Y$23,"")</f>
        <v/>
      </c>
      <c r="Y17" s="22">
        <f>E34</f>
        <v>0</v>
      </c>
      <c r="Z17" s="202" t="str">
        <f>IFERROR(AA17/AA$23,"")</f>
        <v/>
      </c>
      <c r="AA17" s="22">
        <f>H34</f>
        <v>0</v>
      </c>
      <c r="AB17" s="202" t="str">
        <f>IFERROR(AC17/AC$23,"")</f>
        <v/>
      </c>
      <c r="AC17" s="22">
        <f>K34</f>
        <v>0</v>
      </c>
      <c r="AD17" s="202" t="str">
        <f>IFERROR(AE17/AE$23,"")</f>
        <v/>
      </c>
      <c r="AE17" s="22">
        <f>N34</f>
        <v>0</v>
      </c>
      <c r="AG17" s="204" t="s">
        <v>110</v>
      </c>
      <c r="AH17" s="261"/>
      <c r="AI17" s="400">
        <f>IFERROR((E86+E87)/D86,0)</f>
        <v>0</v>
      </c>
      <c r="AJ17" s="16">
        <f t="shared" si="1"/>
        <v>0</v>
      </c>
      <c r="AK17" s="21">
        <f>IFERROR((H86+H87)/G86,0)</f>
        <v>0</v>
      </c>
      <c r="AL17" s="16">
        <f t="shared" si="1"/>
        <v>0</v>
      </c>
      <c r="AM17" s="17">
        <f t="shared" si="12"/>
        <v>0</v>
      </c>
      <c r="AN17" s="21">
        <f>IFERROR((K86+K87)/J86,0)</f>
        <v>0</v>
      </c>
      <c r="AO17" s="16">
        <f t="shared" si="10"/>
        <v>0</v>
      </c>
      <c r="AP17" s="17">
        <f t="shared" si="5"/>
        <v>0</v>
      </c>
      <c r="AQ17" s="21">
        <f>IFERROR((N86+N87)/M86,0)</f>
        <v>0</v>
      </c>
      <c r="AR17" s="23">
        <f t="shared" si="11"/>
        <v>0</v>
      </c>
      <c r="AS17" s="415">
        <f t="shared" si="7"/>
        <v>0</v>
      </c>
      <c r="AT17" s="198"/>
    </row>
    <row r="18" spans="1:46" ht="16" x14ac:dyDescent="0.2">
      <c r="B18" s="333"/>
      <c r="C18" s="330" t="s">
        <v>111</v>
      </c>
      <c r="D18" s="318"/>
      <c r="E18" s="329"/>
      <c r="F18" s="319"/>
      <c r="G18" s="345"/>
      <c r="H18" s="329">
        <v>0</v>
      </c>
      <c r="I18" s="320"/>
      <c r="J18" s="345"/>
      <c r="K18" s="329">
        <v>0</v>
      </c>
      <c r="L18" s="320"/>
      <c r="M18" s="345"/>
      <c r="N18" s="329">
        <v>0</v>
      </c>
      <c r="O18" s="320"/>
      <c r="Q18" s="182" t="s">
        <v>112</v>
      </c>
      <c r="R18" s="3">
        <f>'PRESUP. CAPITAL'!G61</f>
        <v>0</v>
      </c>
      <c r="S18" s="3">
        <f>'PRESUP. CAPITAL'!H61</f>
        <v>0</v>
      </c>
      <c r="T18" s="3">
        <f>'PRESUP. CAPITAL'!I61</f>
        <v>0</v>
      </c>
      <c r="U18" s="3">
        <f>'PRESUP. CAPITAL'!J61</f>
        <v>0</v>
      </c>
      <c r="W18" s="201" t="s">
        <v>113</v>
      </c>
      <c r="X18" s="202" t="str">
        <f>IFERROR(Y18/Y$23,"")</f>
        <v/>
      </c>
      <c r="Y18" s="22">
        <f>E26</f>
        <v>0</v>
      </c>
      <c r="Z18" s="202" t="str">
        <f>IFERROR(AA18/AA$23,"")</f>
        <v/>
      </c>
      <c r="AA18" s="22">
        <f>H26</f>
        <v>0</v>
      </c>
      <c r="AB18" s="202" t="str">
        <f>IFERROR(AC18/AC$23,"")</f>
        <v/>
      </c>
      <c r="AC18" s="22">
        <f>K26</f>
        <v>0</v>
      </c>
      <c r="AD18" s="202" t="str">
        <f>IFERROR(AE18/AE$23,"")</f>
        <v/>
      </c>
      <c r="AE18" s="22">
        <f>N26</f>
        <v>0</v>
      </c>
      <c r="AG18" s="70" t="s">
        <v>98</v>
      </c>
      <c r="AH18" s="20"/>
      <c r="AI18" s="400"/>
      <c r="AJ18" s="23"/>
      <c r="AK18" s="21"/>
      <c r="AL18" s="23"/>
      <c r="AM18" s="17"/>
      <c r="AN18" s="21"/>
      <c r="AO18" s="23"/>
      <c r="AP18" s="17">
        <f t="shared" si="5"/>
        <v>0</v>
      </c>
      <c r="AQ18" s="21"/>
      <c r="AR18" s="23"/>
      <c r="AS18" s="415">
        <f t="shared" si="7"/>
        <v>0</v>
      </c>
      <c r="AT18" s="198"/>
    </row>
    <row r="19" spans="1:46" ht="16" x14ac:dyDescent="0.2">
      <c r="B19" s="410">
        <v>0.21</v>
      </c>
      <c r="C19" s="306" t="s">
        <v>104</v>
      </c>
      <c r="D19" s="315"/>
      <c r="E19" s="323">
        <f>E18*$B$19</f>
        <v>0</v>
      </c>
      <c r="F19" s="307"/>
      <c r="G19" s="346"/>
      <c r="H19" s="302">
        <f>H18*$B$19</f>
        <v>0</v>
      </c>
      <c r="I19" s="301"/>
      <c r="J19" s="349"/>
      <c r="K19" s="302">
        <f>K18*$B$19</f>
        <v>0</v>
      </c>
      <c r="L19" s="301"/>
      <c r="M19" s="349"/>
      <c r="N19" s="302">
        <f>N18*$B$19</f>
        <v>0</v>
      </c>
      <c r="O19" s="301"/>
      <c r="Q19" s="382" t="str">
        <f>IF(C50&lt;&gt;"",C50,"")</f>
        <v/>
      </c>
      <c r="R19" s="6" t="str">
        <f>IF(SUM(E50:F50)&lt;&gt;0,SUM(E50:F50),"")</f>
        <v/>
      </c>
      <c r="S19" s="6" t="str">
        <f>IF(SUM(H50:I50)&lt;&gt;0,SUM(H50:I50),"")</f>
        <v/>
      </c>
      <c r="T19" s="6" t="str">
        <f>IF(SUM(K50:L50)&lt;&gt;0,SUM(K50:L50),"")</f>
        <v/>
      </c>
      <c r="U19" s="6" t="str">
        <f>IF(SUM(N50:O50)&lt;&gt;0,SUM(N50:O50),"")</f>
        <v/>
      </c>
      <c r="W19" s="201" t="s">
        <v>19</v>
      </c>
      <c r="X19" s="202" t="str">
        <f>IFERROR(Y19/Y$23,"")</f>
        <v/>
      </c>
      <c r="Y19" s="22">
        <f>E124</f>
        <v>0</v>
      </c>
      <c r="Z19" s="202" t="str">
        <f>IFERROR(AA19/AA$23,"")</f>
        <v/>
      </c>
      <c r="AA19" s="22">
        <f>H124</f>
        <v>0</v>
      </c>
      <c r="AB19" s="202" t="str">
        <f>IFERROR(AC19/AC$23,"")</f>
        <v/>
      </c>
      <c r="AC19" s="22">
        <f>K124</f>
        <v>0</v>
      </c>
      <c r="AD19" s="202" t="str">
        <f>IFERROR(AE19/AE$23,"")</f>
        <v/>
      </c>
      <c r="AE19" s="22">
        <f>N124</f>
        <v>0</v>
      </c>
      <c r="AG19" s="190" t="s">
        <v>114</v>
      </c>
      <c r="AH19" s="24"/>
      <c r="AI19" s="401"/>
      <c r="AJ19" s="26"/>
      <c r="AK19" s="25"/>
      <c r="AL19" s="26"/>
      <c r="AM19" s="27"/>
      <c r="AN19" s="25"/>
      <c r="AO19" s="26"/>
      <c r="AP19" s="27">
        <f t="shared" si="5"/>
        <v>0</v>
      </c>
      <c r="AQ19" s="25"/>
      <c r="AR19" s="26"/>
      <c r="AS19" s="416">
        <f t="shared" si="7"/>
        <v>0</v>
      </c>
      <c r="AT19" s="193"/>
    </row>
    <row r="20" spans="1:46" ht="16" x14ac:dyDescent="0.2">
      <c r="B20" s="199"/>
      <c r="C20" s="303"/>
      <c r="D20" s="314"/>
      <c r="E20" s="262"/>
      <c r="F20" s="248"/>
      <c r="G20" s="347"/>
      <c r="H20" s="262"/>
      <c r="I20" s="4"/>
      <c r="J20" s="344"/>
      <c r="K20" s="262"/>
      <c r="L20" s="4"/>
      <c r="M20" s="344"/>
      <c r="N20" s="262"/>
      <c r="O20" s="4"/>
      <c r="Q20" s="382" t="str">
        <f t="shared" ref="Q20:Q33" si="13">IF(C51&lt;&gt;"",C51,"")</f>
        <v/>
      </c>
      <c r="R20" s="6" t="str">
        <f t="shared" ref="R20:R33" si="14">IF(SUM(E51:F51)&lt;&gt;0,SUM(E51:F51),"")</f>
        <v/>
      </c>
      <c r="S20" s="6" t="str">
        <f t="shared" ref="S20:S33" si="15">IF(SUM(H51:I51)&lt;&gt;0,SUM(H51:I51),"")</f>
        <v/>
      </c>
      <c r="T20" s="6" t="str">
        <f t="shared" ref="T20:T33" si="16">IF(SUM(K51:L51)&lt;&gt;0,SUM(K51:L51),"")</f>
        <v/>
      </c>
      <c r="U20" s="6" t="str">
        <f t="shared" ref="U20:U33" si="17">IF(SUM(N51:O51)&lt;&gt;0,SUM(N51:O51),"")</f>
        <v/>
      </c>
      <c r="W20" s="201" t="s">
        <v>98</v>
      </c>
      <c r="X20" s="202"/>
      <c r="Y20" s="22"/>
      <c r="Z20" s="202"/>
      <c r="AA20" s="22"/>
      <c r="AB20" s="202"/>
      <c r="AC20" s="22"/>
      <c r="AD20" s="202"/>
      <c r="AE20" s="22"/>
      <c r="AG20" s="70" t="s">
        <v>115</v>
      </c>
      <c r="AH20" s="261"/>
      <c r="AI20" s="400">
        <f>IFERROR(E34/E33*365,0)</f>
        <v>0</v>
      </c>
      <c r="AJ20" s="16">
        <f t="shared" si="1"/>
        <v>0</v>
      </c>
      <c r="AK20" s="21">
        <f>IFERROR(H34/H33*365,0)</f>
        <v>0</v>
      </c>
      <c r="AL20" s="16">
        <f t="shared" si="1"/>
        <v>0</v>
      </c>
      <c r="AM20" s="17">
        <f>IFERROR((AK20/AI20)-1,0)</f>
        <v>0</v>
      </c>
      <c r="AN20" s="21">
        <f>IFERROR(K34/K33*365,0)</f>
        <v>0</v>
      </c>
      <c r="AO20" s="23">
        <f t="shared" ref="AO20:AO22" si="18">AN20-$AH20</f>
        <v>0</v>
      </c>
      <c r="AP20" s="17">
        <f t="shared" si="5"/>
        <v>0</v>
      </c>
      <c r="AQ20" s="21">
        <f>IFERROR(N34/N33*365,0)</f>
        <v>0</v>
      </c>
      <c r="AR20" s="23">
        <f t="shared" ref="AR20:AR22" si="19">AQ20-$AH20</f>
        <v>0</v>
      </c>
      <c r="AS20" s="415">
        <f t="shared" si="7"/>
        <v>0</v>
      </c>
      <c r="AT20" s="198" t="s">
        <v>116</v>
      </c>
    </row>
    <row r="21" spans="1:46" x14ac:dyDescent="0.2">
      <c r="B21" s="199"/>
      <c r="C21" s="330" t="s">
        <v>117</v>
      </c>
      <c r="D21" s="318"/>
      <c r="E21" s="321">
        <f>E9+E18</f>
        <v>0</v>
      </c>
      <c r="F21" s="319"/>
      <c r="G21" s="345"/>
      <c r="H21" s="321">
        <f>H9+H18</f>
        <v>0</v>
      </c>
      <c r="I21" s="320"/>
      <c r="J21" s="345"/>
      <c r="K21" s="321">
        <f>K9+K18</f>
        <v>0</v>
      </c>
      <c r="L21" s="320"/>
      <c r="M21" s="345"/>
      <c r="N21" s="321">
        <f>N9+N18</f>
        <v>0</v>
      </c>
      <c r="O21" s="320"/>
      <c r="Q21" s="382" t="str">
        <f t="shared" si="13"/>
        <v/>
      </c>
      <c r="R21" s="6" t="str">
        <f t="shared" si="14"/>
        <v/>
      </c>
      <c r="S21" s="6" t="str">
        <f t="shared" si="15"/>
        <v/>
      </c>
      <c r="T21" s="6" t="str">
        <f t="shared" si="16"/>
        <v/>
      </c>
      <c r="U21" s="6" t="str">
        <f t="shared" si="17"/>
        <v/>
      </c>
      <c r="W21" s="182" t="s">
        <v>98</v>
      </c>
      <c r="X21" s="202"/>
      <c r="Y21" s="30"/>
      <c r="Z21" s="202"/>
      <c r="AA21" s="30"/>
      <c r="AB21" s="202"/>
      <c r="AC21" s="30"/>
      <c r="AD21" s="202"/>
      <c r="AE21" s="30"/>
      <c r="AG21" s="70" t="s">
        <v>118</v>
      </c>
      <c r="AH21" s="261"/>
      <c r="AI21" s="402">
        <f>IFERROR(E26/(E21+E22)*365,0)</f>
        <v>0</v>
      </c>
      <c r="AJ21" s="29">
        <f t="shared" si="1"/>
        <v>0</v>
      </c>
      <c r="AK21" s="44">
        <f>IFERROR(H26/(H21+H22)*365,0)</f>
        <v>0</v>
      </c>
      <c r="AL21" s="29">
        <f t="shared" si="1"/>
        <v>0</v>
      </c>
      <c r="AM21" s="29">
        <f>IFERROR((AK21-AI21),0)</f>
        <v>0</v>
      </c>
      <c r="AN21" s="28">
        <f>IFERROR(K26/(K21+K22)*365,0)</f>
        <v>0</v>
      </c>
      <c r="AO21" s="29">
        <f t="shared" si="18"/>
        <v>0</v>
      </c>
      <c r="AP21" s="29">
        <f t="shared" si="5"/>
        <v>0</v>
      </c>
      <c r="AQ21" s="28">
        <f>IFERROR(N26/(N21+N22)*365,0)</f>
        <v>0</v>
      </c>
      <c r="AR21" s="29">
        <f t="shared" si="19"/>
        <v>0</v>
      </c>
      <c r="AS21" s="417">
        <f t="shared" si="7"/>
        <v>0</v>
      </c>
      <c r="AT21" s="198" t="s">
        <v>119</v>
      </c>
    </row>
    <row r="22" spans="1:46" x14ac:dyDescent="0.2">
      <c r="B22" s="199"/>
      <c r="C22" s="331" t="s">
        <v>104</v>
      </c>
      <c r="D22" s="310"/>
      <c r="E22" s="326">
        <f>E16+E19</f>
        <v>0</v>
      </c>
      <c r="F22" s="326"/>
      <c r="G22" s="340"/>
      <c r="H22" s="326">
        <f>H16+H19</f>
        <v>0</v>
      </c>
      <c r="I22" s="327"/>
      <c r="J22" s="340"/>
      <c r="K22" s="326">
        <f>K16+K19</f>
        <v>0</v>
      </c>
      <c r="L22" s="327"/>
      <c r="M22" s="340"/>
      <c r="N22" s="326">
        <f>N16+N19</f>
        <v>0</v>
      </c>
      <c r="O22" s="327"/>
      <c r="Q22" s="382" t="str">
        <f t="shared" si="13"/>
        <v/>
      </c>
      <c r="R22" s="6" t="str">
        <f t="shared" si="14"/>
        <v/>
      </c>
      <c r="S22" s="6" t="str">
        <f t="shared" si="15"/>
        <v/>
      </c>
      <c r="T22" s="6" t="str">
        <f t="shared" si="16"/>
        <v/>
      </c>
      <c r="U22" s="6" t="str">
        <f t="shared" si="17"/>
        <v/>
      </c>
      <c r="W22" s="207" t="s">
        <v>98</v>
      </c>
      <c r="X22" s="208"/>
      <c r="Y22" s="54"/>
      <c r="Z22" s="208"/>
      <c r="AA22" s="54"/>
      <c r="AB22" s="208"/>
      <c r="AC22" s="54"/>
      <c r="AD22" s="208"/>
      <c r="AE22" s="54"/>
      <c r="AG22" s="70" t="s">
        <v>120</v>
      </c>
      <c r="AH22" s="261"/>
      <c r="AI22" s="402">
        <f>IFERROR(E37/(E32+E35)*365,0)</f>
        <v>0</v>
      </c>
      <c r="AJ22" s="29">
        <f t="shared" si="1"/>
        <v>0</v>
      </c>
      <c r="AK22" s="28">
        <f>IFERROR(H37/(H32+H35)*365,0)</f>
        <v>0</v>
      </c>
      <c r="AL22" s="29">
        <f t="shared" si="1"/>
        <v>0</v>
      </c>
      <c r="AM22" s="29">
        <f>IFERROR((AK22-AI22),0)</f>
        <v>0</v>
      </c>
      <c r="AN22" s="28">
        <f>IFERROR(K37/(K32+K35)*365,0)</f>
        <v>0</v>
      </c>
      <c r="AO22" s="29">
        <f t="shared" si="18"/>
        <v>0</v>
      </c>
      <c r="AP22" s="29">
        <f t="shared" si="5"/>
        <v>0</v>
      </c>
      <c r="AQ22" s="28">
        <f>IFERROR(N37/(N32+N35)*365,0)</f>
        <v>0</v>
      </c>
      <c r="AR22" s="29">
        <f t="shared" si="19"/>
        <v>0</v>
      </c>
      <c r="AS22" s="417">
        <f t="shared" si="7"/>
        <v>0</v>
      </c>
      <c r="AT22" s="198" t="s">
        <v>121</v>
      </c>
    </row>
    <row r="23" spans="1:46" ht="16" x14ac:dyDescent="0.2">
      <c r="A23" s="179" t="s">
        <v>122</v>
      </c>
      <c r="B23" s="308"/>
      <c r="C23" s="174" t="s">
        <v>123</v>
      </c>
      <c r="D23" s="316">
        <v>43</v>
      </c>
      <c r="E23" s="4">
        <f>(E21+E22)-E26</f>
        <v>0</v>
      </c>
      <c r="F23" s="248"/>
      <c r="G23" s="316">
        <v>43</v>
      </c>
      <c r="H23" s="3">
        <f>(H21+H22)+E26-H26</f>
        <v>0</v>
      </c>
      <c r="J23" s="316">
        <v>43</v>
      </c>
      <c r="K23" s="4">
        <f>(K21+K22)+H26-K26</f>
        <v>0</v>
      </c>
      <c r="L23" s="4"/>
      <c r="M23" s="316">
        <v>43</v>
      </c>
      <c r="N23" s="4">
        <f>(N21+N22)+K26-N26</f>
        <v>0</v>
      </c>
      <c r="O23" s="4"/>
      <c r="Q23" s="382" t="str">
        <f t="shared" si="13"/>
        <v/>
      </c>
      <c r="R23" s="6" t="str">
        <f t="shared" si="14"/>
        <v/>
      </c>
      <c r="S23" s="6" t="str">
        <f t="shared" si="15"/>
        <v/>
      </c>
      <c r="T23" s="6" t="str">
        <f t="shared" si="16"/>
        <v/>
      </c>
      <c r="U23" s="6" t="str">
        <f t="shared" si="17"/>
        <v/>
      </c>
      <c r="W23" s="209" t="s">
        <v>28</v>
      </c>
      <c r="X23" s="210"/>
      <c r="Y23" s="55">
        <f>Y9+Y16</f>
        <v>0</v>
      </c>
      <c r="Z23" s="210"/>
      <c r="AA23" s="55">
        <f>AA9+AA16</f>
        <v>0</v>
      </c>
      <c r="AB23" s="210"/>
      <c r="AC23" s="235">
        <f>AC9+AC16</f>
        <v>0</v>
      </c>
      <c r="AD23" s="210"/>
      <c r="AE23" s="55">
        <f>AE9+AE16</f>
        <v>0</v>
      </c>
      <c r="AG23" s="70" t="s">
        <v>124</v>
      </c>
      <c r="AH23" s="261"/>
      <c r="AI23" s="400">
        <f>IFERROR(E37/E26,0)</f>
        <v>0</v>
      </c>
      <c r="AJ23" s="16">
        <f>IFERROR(AI23-$AH23,"")</f>
        <v>0</v>
      </c>
      <c r="AK23" s="21" t="str">
        <f>IFERROR(H37/H26,"")</f>
        <v/>
      </c>
      <c r="AL23" s="16" t="str">
        <f>IFERROR(AK23-$AH23,"")</f>
        <v/>
      </c>
      <c r="AM23" s="17" t="str">
        <f>IFERROR((AK23/AI23)-1,"")</f>
        <v/>
      </c>
      <c r="AN23" s="21" t="str">
        <f>IFERROR(K37/K26,"")</f>
        <v/>
      </c>
      <c r="AO23" s="16" t="str">
        <f>IFERROR(AN23-$AH23,"")</f>
        <v/>
      </c>
      <c r="AP23" s="17">
        <f t="shared" si="5"/>
        <v>0</v>
      </c>
      <c r="AQ23" s="21" t="str">
        <f>IFERROR(N37/N26,"")</f>
        <v/>
      </c>
      <c r="AR23" s="23" t="str">
        <f>IFERROR(AQ23-$AH23,"")</f>
        <v/>
      </c>
      <c r="AS23" s="415">
        <f t="shared" si="7"/>
        <v>0</v>
      </c>
      <c r="AT23" s="198" t="s">
        <v>125</v>
      </c>
    </row>
    <row r="24" spans="1:46" x14ac:dyDescent="0.2">
      <c r="C24" s="174"/>
      <c r="D24" s="313"/>
      <c r="E24" s="262"/>
      <c r="F24" s="262"/>
      <c r="G24" s="317"/>
      <c r="J24" s="317"/>
      <c r="K24" s="4"/>
      <c r="L24" s="4"/>
      <c r="M24" s="317"/>
      <c r="N24" s="4"/>
      <c r="O24" s="4"/>
      <c r="Q24" s="382" t="str">
        <f t="shared" si="13"/>
        <v/>
      </c>
      <c r="R24" s="6" t="str">
        <f t="shared" si="14"/>
        <v/>
      </c>
      <c r="S24" s="6" t="str">
        <f t="shared" si="15"/>
        <v/>
      </c>
      <c r="T24" s="6" t="str">
        <f t="shared" si="16"/>
        <v/>
      </c>
      <c r="U24" s="6" t="str">
        <f t="shared" si="17"/>
        <v/>
      </c>
      <c r="W24" s="182" t="s">
        <v>98</v>
      </c>
      <c r="X24" s="202"/>
      <c r="Y24" s="7"/>
      <c r="Z24" s="202"/>
      <c r="AA24" s="7"/>
      <c r="AB24" s="202"/>
      <c r="AC24" s="31"/>
      <c r="AD24" s="202"/>
      <c r="AE24" s="31"/>
      <c r="AG24" s="70" t="s">
        <v>98</v>
      </c>
      <c r="AH24" s="20"/>
      <c r="AI24" s="400"/>
      <c r="AJ24" s="23"/>
      <c r="AK24" s="21"/>
      <c r="AL24" s="23"/>
      <c r="AM24" s="17"/>
      <c r="AN24" s="21"/>
      <c r="AO24" s="23"/>
      <c r="AP24" s="17">
        <f t="shared" si="5"/>
        <v>0</v>
      </c>
      <c r="AQ24" s="21"/>
      <c r="AR24" s="23"/>
      <c r="AS24" s="415">
        <f t="shared" si="7"/>
        <v>0</v>
      </c>
      <c r="AT24" s="198"/>
    </row>
    <row r="25" spans="1:46" x14ac:dyDescent="0.2">
      <c r="C25" s="334" t="s">
        <v>126</v>
      </c>
      <c r="D25" s="335"/>
      <c r="E25" s="321">
        <f>E23</f>
        <v>0</v>
      </c>
      <c r="F25" s="321"/>
      <c r="G25" s="348"/>
      <c r="H25" s="322">
        <f>H23</f>
        <v>0</v>
      </c>
      <c r="I25" s="322"/>
      <c r="J25" s="348"/>
      <c r="K25" s="322">
        <f>K23</f>
        <v>0</v>
      </c>
      <c r="L25" s="322"/>
      <c r="M25" s="348"/>
      <c r="N25" s="322">
        <f>N23</f>
        <v>0</v>
      </c>
      <c r="O25" s="322"/>
      <c r="Q25" s="382" t="str">
        <f t="shared" si="13"/>
        <v/>
      </c>
      <c r="R25" s="6" t="str">
        <f t="shared" si="14"/>
        <v/>
      </c>
      <c r="S25" s="6" t="str">
        <f t="shared" si="15"/>
        <v/>
      </c>
      <c r="T25" s="6" t="str">
        <f t="shared" si="16"/>
        <v/>
      </c>
      <c r="U25" s="6" t="str">
        <f t="shared" si="17"/>
        <v/>
      </c>
      <c r="W25" s="182"/>
      <c r="X25" s="202"/>
      <c r="Y25" s="7"/>
      <c r="Z25" s="202"/>
      <c r="AA25" s="7"/>
      <c r="AB25" s="202"/>
      <c r="AC25" s="31"/>
      <c r="AD25" s="202"/>
      <c r="AE25" s="31"/>
      <c r="AG25" s="190" t="s">
        <v>127</v>
      </c>
      <c r="AH25" s="24"/>
      <c r="AI25" s="401"/>
      <c r="AJ25" s="26"/>
      <c r="AK25" s="25"/>
      <c r="AL25" s="26"/>
      <c r="AM25" s="27"/>
      <c r="AN25" s="25"/>
      <c r="AO25" s="26"/>
      <c r="AP25" s="27">
        <f t="shared" si="5"/>
        <v>0</v>
      </c>
      <c r="AQ25" s="25"/>
      <c r="AR25" s="26"/>
      <c r="AS25" s="416">
        <f t="shared" si="7"/>
        <v>0</v>
      </c>
      <c r="AT25" s="193"/>
    </row>
    <row r="26" spans="1:46" ht="19" x14ac:dyDescent="0.25">
      <c r="C26" s="287" t="s">
        <v>128</v>
      </c>
      <c r="D26" s="313"/>
      <c r="E26" s="47">
        <f>(E9+E22)*D23/365</f>
        <v>0</v>
      </c>
      <c r="F26" s="47"/>
      <c r="G26" s="317"/>
      <c r="H26" s="13">
        <f>(H9+H22)*G23/365</f>
        <v>0</v>
      </c>
      <c r="I26" s="13"/>
      <c r="J26" s="317"/>
      <c r="K26" s="13">
        <f>(K9+K22)*J23/365</f>
        <v>0</v>
      </c>
      <c r="L26" s="13"/>
      <c r="M26" s="317"/>
      <c r="N26" s="13">
        <f>(N9+N22)*M23/365</f>
        <v>0</v>
      </c>
      <c r="O26" s="13"/>
      <c r="Q26" s="382" t="str">
        <f t="shared" si="13"/>
        <v/>
      </c>
      <c r="R26" s="6" t="str">
        <f t="shared" si="14"/>
        <v/>
      </c>
      <c r="S26" s="6" t="str">
        <f t="shared" si="15"/>
        <v/>
      </c>
      <c r="T26" s="6" t="str">
        <f t="shared" si="16"/>
        <v/>
      </c>
      <c r="U26" s="6" t="str">
        <f t="shared" si="17"/>
        <v/>
      </c>
      <c r="W26" s="189" t="s">
        <v>129</v>
      </c>
      <c r="X26" s="202"/>
      <c r="Y26" s="7"/>
      <c r="Z26" s="202"/>
      <c r="AA26" s="7"/>
      <c r="AB26" s="202"/>
      <c r="AC26" s="31"/>
      <c r="AD26" s="202"/>
      <c r="AE26" s="31"/>
      <c r="AG26" s="70" t="s">
        <v>130</v>
      </c>
      <c r="AH26" s="261"/>
      <c r="AI26" s="400">
        <f>IFERROR(E21/Y23,0)</f>
        <v>0</v>
      </c>
      <c r="AJ26" s="16">
        <f t="shared" si="1"/>
        <v>0</v>
      </c>
      <c r="AK26" s="21">
        <f>IFERROR(H21/AA23,0)</f>
        <v>0</v>
      </c>
      <c r="AL26" s="16">
        <f t="shared" si="1"/>
        <v>0</v>
      </c>
      <c r="AM26" s="17">
        <f>IFERROR((AK26/AI26)-1,0)</f>
        <v>0</v>
      </c>
      <c r="AN26" s="21">
        <f>IFERROR(K21/AC23,0)</f>
        <v>0</v>
      </c>
      <c r="AO26" s="16">
        <f t="shared" ref="AO26:AO29" si="20">AN26-$AH26</f>
        <v>0</v>
      </c>
      <c r="AP26" s="17">
        <f t="shared" si="5"/>
        <v>0</v>
      </c>
      <c r="AQ26" s="21">
        <f>IFERROR(N21/AE23,0)</f>
        <v>0</v>
      </c>
      <c r="AR26" s="23">
        <f t="shared" ref="AR26:AR29" si="21">AQ26-$AH26</f>
        <v>0</v>
      </c>
      <c r="AS26" s="415">
        <f t="shared" si="7"/>
        <v>0</v>
      </c>
      <c r="AT26" s="198" t="s">
        <v>131</v>
      </c>
    </row>
    <row r="27" spans="1:46" x14ac:dyDescent="0.2">
      <c r="C27" s="69" t="s">
        <v>98</v>
      </c>
      <c r="D27" s="317"/>
      <c r="E27" s="248"/>
      <c r="F27" s="248"/>
      <c r="G27" s="317"/>
      <c r="H27" s="14"/>
      <c r="I27" s="14"/>
      <c r="J27" s="317"/>
      <c r="M27" s="317"/>
      <c r="N27" s="4"/>
      <c r="O27" s="4"/>
      <c r="Q27" s="382" t="str">
        <f t="shared" si="13"/>
        <v/>
      </c>
      <c r="R27" s="6" t="str">
        <f t="shared" si="14"/>
        <v/>
      </c>
      <c r="S27" s="6" t="str">
        <f t="shared" si="15"/>
        <v/>
      </c>
      <c r="T27" s="6" t="str">
        <f t="shared" si="16"/>
        <v/>
      </c>
      <c r="U27" s="6" t="str">
        <f t="shared" si="17"/>
        <v/>
      </c>
      <c r="W27" s="211" t="s">
        <v>132</v>
      </c>
      <c r="X27" s="197" t="str">
        <f t="shared" ref="X27:X40" si="22">IFERROR(Y27/Y$41,"")</f>
        <v/>
      </c>
      <c r="Y27" s="42">
        <f>SUM(Y28:Y32)</f>
        <v>0</v>
      </c>
      <c r="Z27" s="197" t="str">
        <f t="shared" ref="Z27:Z40" si="23">IFERROR(AA27/AA$41,"")</f>
        <v/>
      </c>
      <c r="AA27" s="42">
        <f>SUM(AA28:AA32)</f>
        <v>0</v>
      </c>
      <c r="AB27" s="197" t="str">
        <f t="shared" ref="AB27:AB40" si="24">IFERROR(AC27/AC$41,"")</f>
        <v/>
      </c>
      <c r="AC27" s="42">
        <f>SUM(AC28:AC32)</f>
        <v>0</v>
      </c>
      <c r="AD27" s="197" t="str">
        <f t="shared" ref="AD27:AD40" si="25">IFERROR(AE27/AE$41,"")</f>
        <v/>
      </c>
      <c r="AE27" s="42">
        <f>SUM(AE28:AE32)</f>
        <v>0</v>
      </c>
      <c r="AG27" s="70" t="s">
        <v>133</v>
      </c>
      <c r="AH27" s="261"/>
      <c r="AI27" s="400">
        <f>IFERROR(E21/Y9,0)</f>
        <v>0</v>
      </c>
      <c r="AJ27" s="16">
        <f t="shared" si="1"/>
        <v>0</v>
      </c>
      <c r="AK27" s="21">
        <f>IFERROR(H21/AA9,0)</f>
        <v>0</v>
      </c>
      <c r="AL27" s="16">
        <f t="shared" si="1"/>
        <v>0</v>
      </c>
      <c r="AM27" s="17">
        <f t="shared" ref="AM27:AM29" si="26">IFERROR((AK27/AI27)-1,0)</f>
        <v>0</v>
      </c>
      <c r="AN27" s="21">
        <f>IFERROR(K21/AC9,0)</f>
        <v>0</v>
      </c>
      <c r="AO27" s="16">
        <f t="shared" si="20"/>
        <v>0</v>
      </c>
      <c r="AP27" s="17">
        <f t="shared" si="5"/>
        <v>0</v>
      </c>
      <c r="AQ27" s="21">
        <f>IFERROR(N21/AE9,0)</f>
        <v>0</v>
      </c>
      <c r="AR27" s="23">
        <f t="shared" si="21"/>
        <v>0</v>
      </c>
      <c r="AS27" s="415">
        <f t="shared" si="7"/>
        <v>0</v>
      </c>
      <c r="AT27" s="198" t="s">
        <v>134</v>
      </c>
    </row>
    <row r="28" spans="1:46" ht="16" x14ac:dyDescent="0.2">
      <c r="C28" s="357" t="s">
        <v>98</v>
      </c>
      <c r="D28" s="317"/>
      <c r="E28" s="262"/>
      <c r="F28" s="262"/>
      <c r="G28" s="317"/>
      <c r="H28" s="14"/>
      <c r="I28" s="14"/>
      <c r="J28" s="317"/>
      <c r="M28" s="317"/>
      <c r="N28" s="4"/>
      <c r="O28" s="4"/>
      <c r="Q28" s="382" t="str">
        <f t="shared" si="13"/>
        <v/>
      </c>
      <c r="R28" s="6" t="str">
        <f t="shared" si="14"/>
        <v/>
      </c>
      <c r="S28" s="6" t="str">
        <f t="shared" si="15"/>
        <v/>
      </c>
      <c r="T28" s="6" t="str">
        <f t="shared" si="16"/>
        <v/>
      </c>
      <c r="U28" s="6" t="str">
        <f t="shared" si="17"/>
        <v/>
      </c>
      <c r="W28" s="201" t="s">
        <v>135</v>
      </c>
      <c r="X28" s="212" t="str">
        <f t="shared" si="22"/>
        <v/>
      </c>
      <c r="Y28" s="22">
        <f>'PRESUP. CAPITAL'!E32</f>
        <v>0</v>
      </c>
      <c r="Z28" s="212" t="str">
        <f t="shared" si="23"/>
        <v/>
      </c>
      <c r="AA28" s="22">
        <f>Y28+'PRESUP. CAPITAL'!F32</f>
        <v>0</v>
      </c>
      <c r="AB28" s="212" t="str">
        <f t="shared" si="24"/>
        <v/>
      </c>
      <c r="AC28" s="22">
        <f>AA28+'PRESUP. CAPITAL'!G32</f>
        <v>0</v>
      </c>
      <c r="AD28" s="212" t="str">
        <f t="shared" si="25"/>
        <v/>
      </c>
      <c r="AE28" s="22">
        <f>AC28+'PRESUP. CAPITAL'!H32</f>
        <v>0</v>
      </c>
      <c r="AG28" s="70" t="s">
        <v>136</v>
      </c>
      <c r="AH28" s="261"/>
      <c r="AI28" s="400">
        <f>IFERROR(E21/Y16,0)</f>
        <v>0</v>
      </c>
      <c r="AJ28" s="16">
        <f t="shared" si="1"/>
        <v>0</v>
      </c>
      <c r="AK28" s="21">
        <f>IFERROR(H21/AA16,0)</f>
        <v>0</v>
      </c>
      <c r="AL28" s="16">
        <f t="shared" si="1"/>
        <v>0</v>
      </c>
      <c r="AM28" s="17">
        <f t="shared" si="26"/>
        <v>0</v>
      </c>
      <c r="AN28" s="21">
        <f>IFERROR(K21/AC16,0)</f>
        <v>0</v>
      </c>
      <c r="AO28" s="16">
        <f t="shared" si="20"/>
        <v>0</v>
      </c>
      <c r="AP28" s="17">
        <f t="shared" si="5"/>
        <v>0</v>
      </c>
      <c r="AQ28" s="21">
        <f>IFERROR(N21/AE16,0)</f>
        <v>0</v>
      </c>
      <c r="AR28" s="23">
        <f t="shared" si="21"/>
        <v>0</v>
      </c>
      <c r="AS28" s="415">
        <f t="shared" si="7"/>
        <v>0</v>
      </c>
      <c r="AT28" s="198" t="s">
        <v>137</v>
      </c>
    </row>
    <row r="29" spans="1:46" ht="21" x14ac:dyDescent="0.25">
      <c r="C29" s="529" t="s">
        <v>138</v>
      </c>
      <c r="D29" s="529"/>
      <c r="E29" s="529"/>
      <c r="F29" s="529"/>
      <c r="G29" s="529"/>
      <c r="H29" s="529"/>
      <c r="I29" s="529"/>
      <c r="J29" s="529"/>
      <c r="K29" s="529"/>
      <c r="L29" s="529"/>
      <c r="M29" s="529"/>
      <c r="N29" s="529"/>
      <c r="O29" s="529"/>
      <c r="Q29" s="382" t="str">
        <f t="shared" si="13"/>
        <v/>
      </c>
      <c r="R29" s="6" t="str">
        <f t="shared" si="14"/>
        <v/>
      </c>
      <c r="S29" s="6" t="str">
        <f t="shared" si="15"/>
        <v/>
      </c>
      <c r="T29" s="6" t="str">
        <f t="shared" si="16"/>
        <v/>
      </c>
      <c r="U29" s="6" t="str">
        <f t="shared" si="17"/>
        <v/>
      </c>
      <c r="W29" s="201" t="s">
        <v>13</v>
      </c>
      <c r="X29" s="212" t="str">
        <f t="shared" si="22"/>
        <v/>
      </c>
      <c r="Y29" s="22">
        <f>'PRESUP. CAPITAL'!E33</f>
        <v>0</v>
      </c>
      <c r="Z29" s="212" t="str">
        <f t="shared" si="23"/>
        <v/>
      </c>
      <c r="AA29" s="22">
        <f>'PRESUP. CAPITAL'!F33+Y29</f>
        <v>0</v>
      </c>
      <c r="AB29" s="212" t="str">
        <f t="shared" si="24"/>
        <v/>
      </c>
      <c r="AC29" s="22">
        <f>'PRESUP. CAPITAL'!G33+AA29</f>
        <v>0</v>
      </c>
      <c r="AD29" s="212" t="str">
        <f t="shared" si="25"/>
        <v/>
      </c>
      <c r="AE29" s="22">
        <f>'PRESUP. CAPITAL'!H33+AC29</f>
        <v>0</v>
      </c>
      <c r="AG29" s="70" t="s">
        <v>139</v>
      </c>
      <c r="AH29" s="261"/>
      <c r="AI29" s="400">
        <f>IFERROR(E33/E34,0)</f>
        <v>0</v>
      </c>
      <c r="AJ29" s="16">
        <f t="shared" si="1"/>
        <v>0</v>
      </c>
      <c r="AK29" s="21">
        <f>IFERROR(H33/H34,0)</f>
        <v>0</v>
      </c>
      <c r="AL29" s="16">
        <f t="shared" si="1"/>
        <v>0</v>
      </c>
      <c r="AM29" s="17">
        <f t="shared" si="26"/>
        <v>0</v>
      </c>
      <c r="AN29" s="21">
        <f>IFERROR(K33/K34,0)</f>
        <v>0</v>
      </c>
      <c r="AO29" s="16">
        <f t="shared" si="20"/>
        <v>0</v>
      </c>
      <c r="AP29" s="17">
        <f t="shared" si="5"/>
        <v>0</v>
      </c>
      <c r="AQ29" s="21">
        <f>IFERROR(N33/N34,0)</f>
        <v>0</v>
      </c>
      <c r="AR29" s="23">
        <f t="shared" si="21"/>
        <v>0</v>
      </c>
      <c r="AS29" s="415">
        <f t="shared" si="7"/>
        <v>0</v>
      </c>
      <c r="AT29" s="198" t="s">
        <v>140</v>
      </c>
    </row>
    <row r="30" spans="1:46" ht="16" x14ac:dyDescent="0.2">
      <c r="C30" s="187"/>
      <c r="D30" s="359"/>
      <c r="E30" s="531">
        <f>'PRESUP. CAPITAL'!$E$6</f>
        <v>2025</v>
      </c>
      <c r="F30" s="532"/>
      <c r="G30" s="350"/>
      <c r="H30" s="338">
        <f>'PRESUP. CAPITAL'!$F$6</f>
        <v>2026</v>
      </c>
      <c r="I30" s="338"/>
      <c r="J30" s="350"/>
      <c r="K30" s="338">
        <f>'PRESUP. CAPITAL'!$G$6</f>
        <v>2027</v>
      </c>
      <c r="L30" s="338"/>
      <c r="M30" s="350"/>
      <c r="N30" s="338">
        <f>'PRESUP. CAPITAL'!$H$6</f>
        <v>2028</v>
      </c>
      <c r="O30" s="338"/>
      <c r="Q30" s="382" t="str">
        <f t="shared" si="13"/>
        <v/>
      </c>
      <c r="R30" s="6" t="str">
        <f t="shared" si="14"/>
        <v/>
      </c>
      <c r="S30" s="6" t="str">
        <f t="shared" si="15"/>
        <v/>
      </c>
      <c r="T30" s="6" t="str">
        <f t="shared" si="16"/>
        <v/>
      </c>
      <c r="U30" s="6" t="str">
        <f t="shared" si="17"/>
        <v/>
      </c>
      <c r="W30" s="201" t="s">
        <v>141</v>
      </c>
      <c r="X30" s="212" t="str">
        <f t="shared" si="22"/>
        <v/>
      </c>
      <c r="Y30" s="22">
        <v>0</v>
      </c>
      <c r="Z30" s="212" t="str">
        <f t="shared" si="23"/>
        <v/>
      </c>
      <c r="AA30" s="22">
        <f>IF(Y32&gt;0,Y30+Y32,Y30)</f>
        <v>0</v>
      </c>
      <c r="AB30" s="212" t="str">
        <f t="shared" si="24"/>
        <v/>
      </c>
      <c r="AC30" s="22">
        <f>IF(AA32&gt;0,AA30+AA32,AA30)</f>
        <v>0</v>
      </c>
      <c r="AD30" s="212" t="str">
        <f t="shared" si="25"/>
        <v/>
      </c>
      <c r="AE30" s="22">
        <f>IF(AC32&gt;0,AC30+AC32,AC30)</f>
        <v>0</v>
      </c>
      <c r="AG30" s="70" t="s">
        <v>98</v>
      </c>
      <c r="AH30" s="20"/>
      <c r="AI30" s="400"/>
      <c r="AJ30" s="23"/>
      <c r="AK30" s="21"/>
      <c r="AL30" s="23"/>
      <c r="AM30" s="17"/>
      <c r="AN30" s="21"/>
      <c r="AO30" s="23"/>
      <c r="AP30" s="17">
        <f t="shared" si="5"/>
        <v>0</v>
      </c>
      <c r="AQ30" s="21"/>
      <c r="AR30" s="23"/>
      <c r="AS30" s="415">
        <f t="shared" si="7"/>
        <v>0</v>
      </c>
      <c r="AT30" s="198"/>
    </row>
    <row r="31" spans="1:46" ht="18" customHeight="1" x14ac:dyDescent="0.2">
      <c r="C31" s="195" t="s">
        <v>142</v>
      </c>
      <c r="D31" s="360"/>
      <c r="E31" s="248"/>
      <c r="F31" s="248"/>
      <c r="G31" s="356"/>
      <c r="H31" s="6">
        <f>E34</f>
        <v>0</v>
      </c>
      <c r="I31" s="6"/>
      <c r="J31" s="344"/>
      <c r="K31" s="6">
        <f>H34</f>
        <v>0</v>
      </c>
      <c r="M31" s="344"/>
      <c r="N31" s="6">
        <f>K34</f>
        <v>0</v>
      </c>
      <c r="O31" s="6"/>
      <c r="Q31" s="382" t="str">
        <f t="shared" si="13"/>
        <v/>
      </c>
      <c r="R31" s="6" t="str">
        <f t="shared" si="14"/>
        <v/>
      </c>
      <c r="S31" s="6" t="str">
        <f t="shared" si="15"/>
        <v/>
      </c>
      <c r="T31" s="6" t="str">
        <f t="shared" si="16"/>
        <v/>
      </c>
      <c r="U31" s="6" t="str">
        <f t="shared" si="17"/>
        <v/>
      </c>
      <c r="W31" s="201" t="s">
        <v>143</v>
      </c>
      <c r="X31" s="212" t="str">
        <f t="shared" si="22"/>
        <v/>
      </c>
      <c r="Y31" s="22"/>
      <c r="Z31" s="212" t="str">
        <f t="shared" si="23"/>
        <v/>
      </c>
      <c r="AA31" s="22">
        <f>IF(Y32&lt;0,Y32+Y31,0)</f>
        <v>0</v>
      </c>
      <c r="AB31" s="212" t="str">
        <f t="shared" si="24"/>
        <v/>
      </c>
      <c r="AC31" s="22">
        <f>IF(AA32&lt;0,AA32+AA31,AA31)</f>
        <v>0</v>
      </c>
      <c r="AD31" s="212" t="str">
        <f t="shared" si="25"/>
        <v/>
      </c>
      <c r="AE31" s="22">
        <f>IF(AC32&lt;0,AC32+AC31,AC31)</f>
        <v>0</v>
      </c>
      <c r="AG31" s="190" t="s">
        <v>144</v>
      </c>
      <c r="AH31" s="24"/>
      <c r="AI31" s="401"/>
      <c r="AJ31" s="26"/>
      <c r="AK31" s="25"/>
      <c r="AL31" s="26"/>
      <c r="AM31" s="27"/>
      <c r="AN31" s="25"/>
      <c r="AO31" s="26"/>
      <c r="AP31" s="27">
        <f t="shared" si="5"/>
        <v>0</v>
      </c>
      <c r="AQ31" s="25"/>
      <c r="AR31" s="26"/>
      <c r="AS31" s="416">
        <f t="shared" si="7"/>
        <v>0</v>
      </c>
      <c r="AT31" s="193"/>
    </row>
    <row r="32" spans="1:46" ht="16" x14ac:dyDescent="0.2">
      <c r="C32" s="195" t="s">
        <v>145</v>
      </c>
      <c r="D32" s="360"/>
      <c r="E32" s="47">
        <f>E34-E31+E33</f>
        <v>0</v>
      </c>
      <c r="F32" s="46"/>
      <c r="G32" s="344"/>
      <c r="H32" s="13">
        <f>H34-H31+H33</f>
        <v>0</v>
      </c>
      <c r="I32" s="6"/>
      <c r="J32" s="344"/>
      <c r="K32" s="13">
        <f>K34-K31+K33</f>
        <v>0</v>
      </c>
      <c r="M32" s="344"/>
      <c r="N32" s="13">
        <f>N34-N31+N33</f>
        <v>0</v>
      </c>
      <c r="O32" s="6"/>
      <c r="Q32" s="382" t="str">
        <f t="shared" si="13"/>
        <v/>
      </c>
      <c r="R32" s="6" t="str">
        <f t="shared" si="14"/>
        <v/>
      </c>
      <c r="S32" s="6" t="str">
        <f t="shared" si="15"/>
        <v/>
      </c>
      <c r="T32" s="6" t="str">
        <f t="shared" si="16"/>
        <v/>
      </c>
      <c r="U32" s="6" t="str">
        <f t="shared" si="17"/>
        <v/>
      </c>
      <c r="W32" s="201" t="s">
        <v>146</v>
      </c>
      <c r="X32" s="212" t="str">
        <f t="shared" si="22"/>
        <v/>
      </c>
      <c r="Y32" s="22">
        <f>R43</f>
        <v>0</v>
      </c>
      <c r="Z32" s="212" t="str">
        <f t="shared" si="23"/>
        <v/>
      </c>
      <c r="AA32" s="22">
        <f>S43</f>
        <v>0</v>
      </c>
      <c r="AB32" s="212" t="str">
        <f t="shared" si="24"/>
        <v/>
      </c>
      <c r="AC32" s="22">
        <f>T43</f>
        <v>0</v>
      </c>
      <c r="AD32" s="212" t="str">
        <f t="shared" si="25"/>
        <v/>
      </c>
      <c r="AE32" s="22">
        <f>U43</f>
        <v>0</v>
      </c>
      <c r="AG32" s="70" t="s">
        <v>147</v>
      </c>
      <c r="AH32" s="261"/>
      <c r="AI32" s="400">
        <f>IFERROR((Y33+Y36)/Y23,0)</f>
        <v>0</v>
      </c>
      <c r="AJ32" s="16">
        <f t="shared" si="1"/>
        <v>0</v>
      </c>
      <c r="AK32" s="21">
        <f>IFERROR((AA33+AA36)/AA23,0)</f>
        <v>0</v>
      </c>
      <c r="AL32" s="16">
        <f t="shared" si="1"/>
        <v>0</v>
      </c>
      <c r="AM32" s="17">
        <f t="shared" ref="AM32:AM35" si="27">IFERROR((AK32/AI32)-1,0)</f>
        <v>0</v>
      </c>
      <c r="AN32" s="21">
        <f>IFERROR((AC33+AC36)/AC23,0)</f>
        <v>0</v>
      </c>
      <c r="AO32" s="16">
        <f t="shared" ref="AO32:AO33" si="28">AN32-$AH32</f>
        <v>0</v>
      </c>
      <c r="AP32" s="17">
        <f t="shared" si="5"/>
        <v>0</v>
      </c>
      <c r="AQ32" s="21">
        <f>IFERROR((AE33+AE36)/AE23,0)</f>
        <v>0</v>
      </c>
      <c r="AR32" s="23">
        <f t="shared" ref="AR32:AR33" si="29">AQ32-$AH32</f>
        <v>0</v>
      </c>
      <c r="AS32" s="415">
        <f t="shared" si="7"/>
        <v>0</v>
      </c>
      <c r="AT32" s="198" t="s">
        <v>148</v>
      </c>
    </row>
    <row r="33" spans="1:46" x14ac:dyDescent="0.2">
      <c r="A33" s="179" t="s">
        <v>149</v>
      </c>
      <c r="B33" s="32"/>
      <c r="C33" s="195" t="s">
        <v>150</v>
      </c>
      <c r="D33" s="408">
        <v>0.8</v>
      </c>
      <c r="E33" s="46">
        <f>E9*D33</f>
        <v>0</v>
      </c>
      <c r="F33" s="46"/>
      <c r="G33" s="341">
        <v>0.8</v>
      </c>
      <c r="H33" s="6">
        <f>H9*G33</f>
        <v>0</v>
      </c>
      <c r="I33" s="6"/>
      <c r="J33" s="341">
        <v>0.8</v>
      </c>
      <c r="K33" s="6">
        <f>K9*J33</f>
        <v>0</v>
      </c>
      <c r="M33" s="341">
        <v>0.8</v>
      </c>
      <c r="N33" s="6">
        <f>N9*M33</f>
        <v>0</v>
      </c>
      <c r="O33" s="6"/>
      <c r="Q33" s="382" t="str">
        <f t="shared" si="13"/>
        <v/>
      </c>
      <c r="R33" s="6" t="str">
        <f t="shared" si="14"/>
        <v/>
      </c>
      <c r="S33" s="6" t="str">
        <f t="shared" si="15"/>
        <v/>
      </c>
      <c r="T33" s="6" t="str">
        <f t="shared" si="16"/>
        <v/>
      </c>
      <c r="U33" s="6" t="str">
        <f t="shared" si="17"/>
        <v/>
      </c>
      <c r="W33" s="196" t="s">
        <v>151</v>
      </c>
      <c r="X33" s="197" t="str">
        <f t="shared" si="22"/>
        <v/>
      </c>
      <c r="Y33" s="42">
        <f>SUM(Y34:Y35)</f>
        <v>0</v>
      </c>
      <c r="Z33" s="197" t="str">
        <f t="shared" si="23"/>
        <v/>
      </c>
      <c r="AA33" s="42">
        <f>SUM(AA34:AA35)</f>
        <v>0</v>
      </c>
      <c r="AB33" s="197" t="str">
        <f t="shared" si="24"/>
        <v/>
      </c>
      <c r="AC33" s="42">
        <f>SUM(AC34:AC35)</f>
        <v>0</v>
      </c>
      <c r="AD33" s="197" t="str">
        <f t="shared" si="25"/>
        <v/>
      </c>
      <c r="AE33" s="42">
        <f>SUM(AE34:AE35)</f>
        <v>0</v>
      </c>
      <c r="AG33" s="70" t="s">
        <v>152</v>
      </c>
      <c r="AH33" s="261"/>
      <c r="AI33" s="400">
        <f>IFERROR(Y36/(Y33+Y36),0)</f>
        <v>0</v>
      </c>
      <c r="AJ33" s="16">
        <f t="shared" si="1"/>
        <v>0</v>
      </c>
      <c r="AK33" s="21">
        <f>IFERROR(AA36/(AA33+AA36),0)</f>
        <v>0</v>
      </c>
      <c r="AL33" s="16">
        <f t="shared" si="1"/>
        <v>0</v>
      </c>
      <c r="AM33" s="17">
        <f t="shared" si="27"/>
        <v>0</v>
      </c>
      <c r="AN33" s="21">
        <f>IFERROR(AC36/(AC33+AC36),0)</f>
        <v>0</v>
      </c>
      <c r="AO33" s="16">
        <f t="shared" si="28"/>
        <v>0</v>
      </c>
      <c r="AP33" s="17">
        <f t="shared" si="5"/>
        <v>0</v>
      </c>
      <c r="AQ33" s="21">
        <f>IFERROR(AE36/(AE33+AE36),0)</f>
        <v>0</v>
      </c>
      <c r="AR33" s="23">
        <f t="shared" si="29"/>
        <v>0</v>
      </c>
      <c r="AS33" s="415">
        <f t="shared" si="7"/>
        <v>0</v>
      </c>
      <c r="AT33" s="198" t="s">
        <v>153</v>
      </c>
    </row>
    <row r="34" spans="1:46" ht="16" x14ac:dyDescent="0.2">
      <c r="A34" s="179" t="s">
        <v>154</v>
      </c>
      <c r="B34" s="32"/>
      <c r="C34" s="195" t="s">
        <v>155</v>
      </c>
      <c r="D34" s="408">
        <v>1.2</v>
      </c>
      <c r="E34" s="46">
        <f>(E33/12)*(1+D34)</f>
        <v>0</v>
      </c>
      <c r="F34" s="46"/>
      <c r="G34" s="351">
        <v>1.2</v>
      </c>
      <c r="H34" s="6">
        <f>(H33/12)*(1+G34)</f>
        <v>0</v>
      </c>
      <c r="I34" s="6"/>
      <c r="J34" s="351">
        <v>1.2</v>
      </c>
      <c r="K34" s="6">
        <f>(K33/12)*(1+J34)</f>
        <v>0</v>
      </c>
      <c r="M34" s="351">
        <v>1.2</v>
      </c>
      <c r="N34" s="6">
        <f>(N33/12)*(1+M34)</f>
        <v>0</v>
      </c>
      <c r="O34" s="6"/>
      <c r="Q34" s="216" t="s">
        <v>156</v>
      </c>
      <c r="R34" s="35">
        <f>R9-R11</f>
        <v>0</v>
      </c>
      <c r="S34" s="35">
        <f>S9-S11</f>
        <v>0</v>
      </c>
      <c r="T34" s="35">
        <f>T9-T11</f>
        <v>0</v>
      </c>
      <c r="U34" s="35">
        <f>U9-U11</f>
        <v>0</v>
      </c>
      <c r="W34" s="201" t="s">
        <v>157</v>
      </c>
      <c r="X34" s="212" t="str">
        <f t="shared" si="22"/>
        <v/>
      </c>
      <c r="Y34" s="22">
        <f>'FINANCIACION AJENA'!B24</f>
        <v>0</v>
      </c>
      <c r="Z34" s="212" t="str">
        <f t="shared" si="23"/>
        <v/>
      </c>
      <c r="AA34" s="22">
        <f>'FINANCIACION AJENA'!B36</f>
        <v>0</v>
      </c>
      <c r="AB34" s="212" t="str">
        <f t="shared" si="24"/>
        <v/>
      </c>
      <c r="AC34" s="22">
        <f>'FINANCIACION AJENA'!B48</f>
        <v>0</v>
      </c>
      <c r="AD34" s="212" t="str">
        <f t="shared" si="25"/>
        <v/>
      </c>
      <c r="AE34" s="22">
        <f>'FINANCIACION AJENA'!B60</f>
        <v>0</v>
      </c>
      <c r="AG34" s="70" t="s">
        <v>158</v>
      </c>
      <c r="AH34" s="261"/>
      <c r="AI34" s="400">
        <f>IFERROR((R43+R18)/(Y34+Y38),0)</f>
        <v>0</v>
      </c>
      <c r="AJ34" s="16">
        <f>IFERROR(AI34-$AH34,"")</f>
        <v>0</v>
      </c>
      <c r="AK34" s="21">
        <f>IFERROR((S43+S18)/(AA34+AA38),0)</f>
        <v>0</v>
      </c>
      <c r="AL34" s="16">
        <f>IFERROR(AK34-$AH34,"")</f>
        <v>0</v>
      </c>
      <c r="AM34" s="17">
        <f t="shared" si="27"/>
        <v>0</v>
      </c>
      <c r="AN34" s="21">
        <f>IFERROR((T43+T18)/(AC34+AC38),0)</f>
        <v>0</v>
      </c>
      <c r="AO34" s="16">
        <f>IFERROR(AN34-$AH34,"")</f>
        <v>0</v>
      </c>
      <c r="AP34" s="17">
        <f t="shared" si="5"/>
        <v>0</v>
      </c>
      <c r="AQ34" s="21">
        <f>IFERROR((U43+U18)/(AE34+AE38),0)</f>
        <v>0</v>
      </c>
      <c r="AR34" s="23">
        <f>IFERROR(AQ34-$AH34,"")</f>
        <v>0</v>
      </c>
      <c r="AS34" s="415">
        <f t="shared" si="7"/>
        <v>0</v>
      </c>
      <c r="AT34" s="198" t="s">
        <v>159</v>
      </c>
    </row>
    <row r="35" spans="1:46" ht="17" customHeight="1" x14ac:dyDescent="0.2">
      <c r="A35" s="179" t="s">
        <v>160</v>
      </c>
      <c r="B35" s="309">
        <v>0.1</v>
      </c>
      <c r="C35" s="195" t="s">
        <v>161</v>
      </c>
      <c r="D35" s="268"/>
      <c r="E35" s="46">
        <f>E32*$B$35</f>
        <v>0</v>
      </c>
      <c r="F35" s="46"/>
      <c r="G35" s="352"/>
      <c r="H35" s="33">
        <f>H32*$B$35</f>
        <v>0</v>
      </c>
      <c r="I35" s="33"/>
      <c r="J35" s="352"/>
      <c r="K35" s="33">
        <f>K32*$B$35</f>
        <v>0</v>
      </c>
      <c r="L35" s="33"/>
      <c r="M35" s="352"/>
      <c r="N35" s="6">
        <f>N32*$B$35</f>
        <v>0</v>
      </c>
      <c r="O35" s="6"/>
      <c r="Q35" s="182" t="s">
        <v>162</v>
      </c>
      <c r="R35" s="4">
        <v>0</v>
      </c>
      <c r="S35" s="3">
        <v>0</v>
      </c>
      <c r="T35" s="6">
        <v>0</v>
      </c>
      <c r="U35" s="3">
        <v>0</v>
      </c>
      <c r="W35" s="201" t="s">
        <v>163</v>
      </c>
      <c r="X35" s="212" t="str">
        <f t="shared" si="22"/>
        <v/>
      </c>
      <c r="Y35" s="22">
        <f>'PRESUP. CAPITAL'!E37</f>
        <v>0</v>
      </c>
      <c r="Z35" s="212" t="str">
        <f t="shared" si="23"/>
        <v/>
      </c>
      <c r="AA35" s="22">
        <f>'PRESUP. CAPITAL'!F37+Y35-H116</f>
        <v>0</v>
      </c>
      <c r="AB35" s="212" t="str">
        <f t="shared" si="24"/>
        <v/>
      </c>
      <c r="AC35" s="22">
        <f>'PRESUP. CAPITAL'!G37+AA35-K116</f>
        <v>0</v>
      </c>
      <c r="AD35" s="212" t="str">
        <f t="shared" si="25"/>
        <v/>
      </c>
      <c r="AE35" s="22">
        <f>'PRESUP. CAPITAL'!H37+AC35-N116</f>
        <v>0</v>
      </c>
      <c r="AG35" s="70" t="s">
        <v>164</v>
      </c>
      <c r="AH35" s="261"/>
      <c r="AI35" s="400">
        <f>IFERROR(R34/R36,0)</f>
        <v>0</v>
      </c>
      <c r="AJ35" s="16">
        <f>IFERROR(AI35-$AH35,"")</f>
        <v>0</v>
      </c>
      <c r="AK35" s="21">
        <f>IFERROR(S34/S36,0)</f>
        <v>0</v>
      </c>
      <c r="AL35" s="16">
        <f>IFERROR(AK35-$AH35,"")</f>
        <v>0</v>
      </c>
      <c r="AM35" s="17">
        <f t="shared" si="27"/>
        <v>0</v>
      </c>
      <c r="AN35" s="21">
        <f>IFERROR(T34/T36,0)</f>
        <v>0</v>
      </c>
      <c r="AO35" s="16">
        <f>IFERROR(AN35-$AH35,"")</f>
        <v>0</v>
      </c>
      <c r="AP35" s="17">
        <f t="shared" si="5"/>
        <v>0</v>
      </c>
      <c r="AQ35" s="21">
        <f>IFERROR(U34/U36,0)</f>
        <v>0</v>
      </c>
      <c r="AR35" s="23">
        <f>IFERROR(AQ35-$AH35,"")</f>
        <v>0</v>
      </c>
      <c r="AS35" s="415">
        <f t="shared" si="7"/>
        <v>0</v>
      </c>
      <c r="AT35" s="198" t="s">
        <v>165</v>
      </c>
    </row>
    <row r="36" spans="1:46" x14ac:dyDescent="0.2">
      <c r="A36" s="179" t="s">
        <v>120</v>
      </c>
      <c r="B36" s="308"/>
      <c r="C36" s="213" t="s">
        <v>166</v>
      </c>
      <c r="D36" s="409">
        <v>45</v>
      </c>
      <c r="E36" s="328">
        <f>(E32+E35)-E37</f>
        <v>0</v>
      </c>
      <c r="F36" s="328"/>
      <c r="G36" s="353">
        <v>45</v>
      </c>
      <c r="H36" s="3">
        <f>(H32+H35)+E37-H37</f>
        <v>0</v>
      </c>
      <c r="J36" s="316">
        <v>45</v>
      </c>
      <c r="K36" s="3">
        <f>(K32+K35)+H37-K37</f>
        <v>0</v>
      </c>
      <c r="L36" s="3"/>
      <c r="M36" s="316">
        <v>45</v>
      </c>
      <c r="N36" s="328">
        <f>(N32+N35)+K37-N37</f>
        <v>0</v>
      </c>
      <c r="O36" s="328"/>
      <c r="Q36" s="182" t="s">
        <v>167</v>
      </c>
      <c r="R36" s="6">
        <f>SUM(R37:R39)</f>
        <v>0</v>
      </c>
      <c r="S36" s="6">
        <f>SUM(S37:S39)</f>
        <v>0</v>
      </c>
      <c r="T36" s="6">
        <f>SUM(T37:T39)</f>
        <v>0</v>
      </c>
      <c r="U36" s="6">
        <f>SUM(U37:U39)</f>
        <v>0</v>
      </c>
      <c r="W36" s="196" t="s">
        <v>168</v>
      </c>
      <c r="X36" s="197" t="str">
        <f t="shared" si="22"/>
        <v/>
      </c>
      <c r="Y36" s="43">
        <f t="shared" ref="Y36:AA36" si="30">SUM(Y37:Y40)</f>
        <v>0</v>
      </c>
      <c r="Z36" s="197" t="str">
        <f t="shared" si="23"/>
        <v/>
      </c>
      <c r="AA36" s="43">
        <f t="shared" si="30"/>
        <v>0</v>
      </c>
      <c r="AB36" s="197" t="str">
        <f t="shared" si="24"/>
        <v/>
      </c>
      <c r="AC36" s="43">
        <f>SUM(AC37:AC40)</f>
        <v>0</v>
      </c>
      <c r="AD36" s="197" t="str">
        <f t="shared" si="25"/>
        <v/>
      </c>
      <c r="AE36" s="42">
        <f>SUM(AE37:AE40)</f>
        <v>0</v>
      </c>
      <c r="AG36" s="70" t="s">
        <v>169</v>
      </c>
      <c r="AH36" s="261"/>
      <c r="AI36" s="400">
        <f>IFERROR(R36/(Y34+Y38),0)</f>
        <v>0</v>
      </c>
      <c r="AJ36" s="16">
        <f>IFERROR(AI36-$AH36,"")</f>
        <v>0</v>
      </c>
      <c r="AK36" s="21">
        <f>IFERROR(S36/(AA34+AA38),0)</f>
        <v>0</v>
      </c>
      <c r="AL36" s="16">
        <f>IFERROR(AK36-$AH36,"")</f>
        <v>0</v>
      </c>
      <c r="AM36" s="17">
        <f>IFERROR((AK36/AI36)-1,0)</f>
        <v>0</v>
      </c>
      <c r="AN36" s="21">
        <f>IFERROR(T36/(AC34+AC38),0)</f>
        <v>0</v>
      </c>
      <c r="AO36" s="16">
        <f>IFERROR(AN36-$AH36,"")</f>
        <v>0</v>
      </c>
      <c r="AP36" s="17">
        <f t="shared" si="5"/>
        <v>0</v>
      </c>
      <c r="AQ36" s="21">
        <f>IFERROR(U36/(AE34+AE38),0)</f>
        <v>0</v>
      </c>
      <c r="AR36" s="23">
        <f>IFERROR(AQ36-$AH36,"")</f>
        <v>0</v>
      </c>
      <c r="AS36" s="415">
        <f t="shared" si="7"/>
        <v>0</v>
      </c>
      <c r="AT36" s="198" t="s">
        <v>170</v>
      </c>
    </row>
    <row r="37" spans="1:46" ht="16" x14ac:dyDescent="0.2">
      <c r="C37" s="195" t="s">
        <v>171</v>
      </c>
      <c r="D37" s="368"/>
      <c r="E37" s="47">
        <f>(E32+E35)*D36/365</f>
        <v>0</v>
      </c>
      <c r="F37" s="47"/>
      <c r="G37" s="354"/>
      <c r="H37" s="34">
        <f>(H32+H35)*G36/365</f>
        <v>0</v>
      </c>
      <c r="I37" s="34"/>
      <c r="J37" s="354"/>
      <c r="K37" s="34">
        <f>(K32+K35)*J36/365</f>
        <v>0</v>
      </c>
      <c r="L37" s="34"/>
      <c r="M37" s="354"/>
      <c r="N37" s="13">
        <f>(N32+N35)*M36/365</f>
        <v>0</v>
      </c>
      <c r="O37" s="13"/>
      <c r="Q37" s="182" t="s">
        <v>172</v>
      </c>
      <c r="R37" s="6">
        <f>E110</f>
        <v>0</v>
      </c>
      <c r="S37" s="6">
        <f>H110</f>
        <v>0</v>
      </c>
      <c r="T37" s="6">
        <f>K110</f>
        <v>0</v>
      </c>
      <c r="U37" s="3">
        <f>N110</f>
        <v>0</v>
      </c>
      <c r="W37" s="201" t="s">
        <v>173</v>
      </c>
      <c r="X37" s="212" t="str">
        <f t="shared" si="22"/>
        <v/>
      </c>
      <c r="Y37" s="22">
        <f>E37</f>
        <v>0</v>
      </c>
      <c r="Z37" s="212" t="str">
        <f t="shared" si="23"/>
        <v/>
      </c>
      <c r="AA37" s="22">
        <f>H37</f>
        <v>0</v>
      </c>
      <c r="AB37" s="212" t="str">
        <f t="shared" si="24"/>
        <v/>
      </c>
      <c r="AC37" s="22">
        <f>K37</f>
        <v>0</v>
      </c>
      <c r="AD37" s="212" t="str">
        <f t="shared" si="25"/>
        <v/>
      </c>
      <c r="AE37" s="22">
        <f>N37</f>
        <v>0</v>
      </c>
      <c r="AG37" s="70" t="s">
        <v>98</v>
      </c>
      <c r="AH37" s="20"/>
      <c r="AI37" s="400"/>
      <c r="AJ37" s="23"/>
      <c r="AK37" s="21"/>
      <c r="AL37" s="23"/>
      <c r="AM37" s="17"/>
      <c r="AN37" s="21"/>
      <c r="AO37" s="23"/>
      <c r="AP37" s="17">
        <f t="shared" si="5"/>
        <v>0</v>
      </c>
      <c r="AQ37" s="21"/>
      <c r="AR37" s="23"/>
      <c r="AS37" s="415">
        <f t="shared" si="7"/>
        <v>0</v>
      </c>
      <c r="AT37" s="198"/>
    </row>
    <row r="38" spans="1:46" ht="16" x14ac:dyDescent="0.2">
      <c r="C38" s="195"/>
      <c r="D38" s="369"/>
      <c r="E38" s="47"/>
      <c r="F38" s="47"/>
      <c r="G38" s="317"/>
      <c r="H38" s="13"/>
      <c r="I38" s="13"/>
      <c r="J38" s="317"/>
      <c r="K38" s="13"/>
      <c r="L38" s="13"/>
      <c r="M38" s="317"/>
      <c r="N38" s="13"/>
      <c r="O38" s="13"/>
      <c r="Q38" s="182" t="s">
        <v>174</v>
      </c>
      <c r="R38" s="6">
        <f>E111</f>
        <v>0</v>
      </c>
      <c r="S38" s="6">
        <f>H111</f>
        <v>0</v>
      </c>
      <c r="T38" s="6">
        <f>K111</f>
        <v>0</v>
      </c>
      <c r="U38" s="3">
        <f>N111</f>
        <v>0</v>
      </c>
      <c r="W38" s="201" t="s">
        <v>175</v>
      </c>
      <c r="X38" s="212" t="str">
        <f>IFERROR(Y38/Y$41,"")</f>
        <v/>
      </c>
      <c r="Y38" s="22">
        <f>E77</f>
        <v>0</v>
      </c>
      <c r="Z38" s="212" t="str">
        <f t="shared" si="23"/>
        <v/>
      </c>
      <c r="AA38" s="22">
        <f>H77</f>
        <v>0</v>
      </c>
      <c r="AB38" s="212" t="str">
        <f t="shared" si="24"/>
        <v/>
      </c>
      <c r="AC38" s="22">
        <f>K77</f>
        <v>0</v>
      </c>
      <c r="AD38" s="212" t="str">
        <f t="shared" si="25"/>
        <v/>
      </c>
      <c r="AE38" s="22">
        <f>N77</f>
        <v>0</v>
      </c>
      <c r="AG38" s="190" t="s">
        <v>176</v>
      </c>
      <c r="AH38" s="24"/>
      <c r="AI38" s="401"/>
      <c r="AJ38" s="26"/>
      <c r="AK38" s="25"/>
      <c r="AL38" s="26"/>
      <c r="AM38" s="27"/>
      <c r="AN38" s="25"/>
      <c r="AO38" s="26"/>
      <c r="AP38" s="27">
        <f t="shared" si="5"/>
        <v>0</v>
      </c>
      <c r="AQ38" s="25"/>
      <c r="AR38" s="26"/>
      <c r="AS38" s="416">
        <f t="shared" si="7"/>
        <v>0</v>
      </c>
      <c r="AT38" s="193"/>
    </row>
    <row r="39" spans="1:46" ht="16" x14ac:dyDescent="0.2">
      <c r="C39" s="195"/>
      <c r="D39" s="370"/>
      <c r="E39" s="47"/>
      <c r="F39" s="47"/>
      <c r="G39" s="317"/>
      <c r="H39" s="13"/>
      <c r="I39" s="13"/>
      <c r="J39" s="317"/>
      <c r="K39" s="13"/>
      <c r="L39" s="13"/>
      <c r="M39" s="317"/>
      <c r="N39" s="13"/>
      <c r="O39" s="13"/>
      <c r="Q39" s="182" t="s">
        <v>177</v>
      </c>
      <c r="R39" s="3">
        <f>E112</f>
        <v>0</v>
      </c>
      <c r="S39" s="3">
        <f>H112</f>
        <v>0</v>
      </c>
      <c r="T39" s="3">
        <f>K112</f>
        <v>0</v>
      </c>
      <c r="U39" s="41">
        <f>N112</f>
        <v>0</v>
      </c>
      <c r="W39" s="201" t="s">
        <v>178</v>
      </c>
      <c r="X39" s="212" t="str">
        <f>IFERROR(Y39/Y$41,"")</f>
        <v/>
      </c>
      <c r="Y39" s="7">
        <f>F66</f>
        <v>0</v>
      </c>
      <c r="Z39" s="212" t="str">
        <f t="shared" si="23"/>
        <v/>
      </c>
      <c r="AA39" s="7">
        <f>Y39-H117+I66</f>
        <v>0</v>
      </c>
      <c r="AB39" s="212" t="str">
        <f t="shared" si="24"/>
        <v/>
      </c>
      <c r="AC39" s="7">
        <f>AA39-K117+L66</f>
        <v>0</v>
      </c>
      <c r="AD39" s="212" t="str">
        <f t="shared" si="25"/>
        <v/>
      </c>
      <c r="AE39" s="31">
        <f>AC39-N117+O66</f>
        <v>0</v>
      </c>
      <c r="AG39" s="70" t="s">
        <v>179</v>
      </c>
      <c r="AH39" s="261"/>
      <c r="AI39" s="400">
        <f>IFERROR(Y16/Y36,0)</f>
        <v>0</v>
      </c>
      <c r="AJ39" s="16">
        <f t="shared" si="1"/>
        <v>0</v>
      </c>
      <c r="AK39" s="21">
        <f>IFERROR(AA16/AA36,0)</f>
        <v>0</v>
      </c>
      <c r="AL39" s="16">
        <f t="shared" si="1"/>
        <v>0</v>
      </c>
      <c r="AM39" s="17">
        <f>IFERROR((AK39/AI39)-1,0)</f>
        <v>0</v>
      </c>
      <c r="AN39" s="21">
        <f>IFERROR(AC16/AC36,0)</f>
        <v>0</v>
      </c>
      <c r="AO39" s="16">
        <f t="shared" ref="AO39:AO44" si="31">AN39-$AH39</f>
        <v>0</v>
      </c>
      <c r="AP39" s="17">
        <f t="shared" si="5"/>
        <v>0</v>
      </c>
      <c r="AQ39" s="21">
        <f>IFERROR(AE16/AE36,0)</f>
        <v>0</v>
      </c>
      <c r="AR39" s="23">
        <f t="shared" ref="AR39:AR44" si="32">AQ39-$AH39</f>
        <v>0</v>
      </c>
      <c r="AS39" s="415">
        <f t="shared" si="7"/>
        <v>0</v>
      </c>
      <c r="AT39" s="198" t="s">
        <v>180</v>
      </c>
    </row>
    <row r="40" spans="1:46" ht="21" x14ac:dyDescent="0.25">
      <c r="C40" s="529" t="s">
        <v>181</v>
      </c>
      <c r="D40" s="529"/>
      <c r="E40" s="529"/>
      <c r="F40" s="529"/>
      <c r="G40" s="529"/>
      <c r="H40" s="529"/>
      <c r="I40" s="529"/>
      <c r="J40" s="529"/>
      <c r="K40" s="529"/>
      <c r="L40" s="529"/>
      <c r="M40" s="529"/>
      <c r="N40" s="529"/>
      <c r="O40" s="529"/>
      <c r="Q40" s="216" t="s">
        <v>182</v>
      </c>
      <c r="R40" s="36">
        <f t="shared" ref="R40:T40" si="33">R35-R36</f>
        <v>0</v>
      </c>
      <c r="S40" s="36">
        <f t="shared" si="33"/>
        <v>0</v>
      </c>
      <c r="T40" s="36">
        <f t="shared" si="33"/>
        <v>0</v>
      </c>
      <c r="U40" s="36">
        <f>U35-U36</f>
        <v>0</v>
      </c>
      <c r="W40" s="182" t="s">
        <v>183</v>
      </c>
      <c r="X40" s="212" t="str">
        <f t="shared" si="22"/>
        <v/>
      </c>
      <c r="Y40" s="22"/>
      <c r="Z40" s="212" t="str">
        <f t="shared" si="23"/>
        <v/>
      </c>
      <c r="AA40" s="22">
        <f>($E$22-$E$35-$E$65)/12</f>
        <v>0</v>
      </c>
      <c r="AB40" s="212" t="str">
        <f t="shared" si="24"/>
        <v/>
      </c>
      <c r="AC40" s="22">
        <f>($H$22-$H$35-$H$65)/12</f>
        <v>0</v>
      </c>
      <c r="AD40" s="212" t="str">
        <f t="shared" si="25"/>
        <v/>
      </c>
      <c r="AE40" s="22">
        <f>($K$22-$K$35-$K$65)/12</f>
        <v>0</v>
      </c>
      <c r="AG40" s="70" t="s">
        <v>184</v>
      </c>
      <c r="AH40" s="261"/>
      <c r="AI40" s="400">
        <f>IFERROR((Y18+Y19)/Y36,0)</f>
        <v>0</v>
      </c>
      <c r="AJ40" s="16">
        <f t="shared" si="1"/>
        <v>0</v>
      </c>
      <c r="AK40" s="21">
        <f>IFERROR((AA18+AA19)/AA36,0)</f>
        <v>0</v>
      </c>
      <c r="AL40" s="16">
        <f t="shared" si="1"/>
        <v>0</v>
      </c>
      <c r="AM40" s="17">
        <f t="shared" ref="AM40:AM44" si="34">IFERROR((AK40/AI40)-1,0)</f>
        <v>0</v>
      </c>
      <c r="AN40" s="21">
        <f>IFERROR((AC18+AC19)/AC36,0)</f>
        <v>0</v>
      </c>
      <c r="AO40" s="16">
        <f t="shared" si="31"/>
        <v>0</v>
      </c>
      <c r="AP40" s="17">
        <f t="shared" si="5"/>
        <v>0</v>
      </c>
      <c r="AQ40" s="21">
        <f>IFERROR((AE18+AE19)/AE36,0)</f>
        <v>0</v>
      </c>
      <c r="AR40" s="23">
        <f t="shared" si="32"/>
        <v>0</v>
      </c>
      <c r="AS40" s="415">
        <f t="shared" si="7"/>
        <v>0</v>
      </c>
      <c r="AT40" s="198" t="s">
        <v>185</v>
      </c>
    </row>
    <row r="41" spans="1:46" ht="17" thickBot="1" x14ac:dyDescent="0.25">
      <c r="C41" s="187"/>
      <c r="D41" s="359"/>
      <c r="E41" s="531">
        <f>'PRESUP. CAPITAL'!$E$6</f>
        <v>2025</v>
      </c>
      <c r="F41" s="532"/>
      <c r="G41" s="350"/>
      <c r="H41" s="533">
        <f>'PRESUP. CAPITAL'!$F$6</f>
        <v>2026</v>
      </c>
      <c r="I41" s="534"/>
      <c r="J41" s="350"/>
      <c r="K41" s="533">
        <f>'PRESUP. CAPITAL'!$G$6</f>
        <v>2027</v>
      </c>
      <c r="L41" s="534"/>
      <c r="M41" s="350"/>
      <c r="N41" s="533">
        <f>'PRESUP. CAPITAL'!$H$6</f>
        <v>2028</v>
      </c>
      <c r="O41" s="533"/>
      <c r="Q41" s="214" t="s">
        <v>186</v>
      </c>
      <c r="R41" s="13">
        <f t="shared" ref="R41:T41" si="35">R34+R40</f>
        <v>0</v>
      </c>
      <c r="S41" s="13">
        <f t="shared" si="35"/>
        <v>0</v>
      </c>
      <c r="T41" s="13">
        <f t="shared" si="35"/>
        <v>0</v>
      </c>
      <c r="U41" s="13">
        <f>U34+U40</f>
        <v>0</v>
      </c>
      <c r="W41" s="209" t="s">
        <v>28</v>
      </c>
      <c r="X41" s="217"/>
      <c r="Y41" s="55">
        <f>Y36+Y33+Y27</f>
        <v>0</v>
      </c>
      <c r="Z41" s="217"/>
      <c r="AA41" s="55">
        <f>AA36+AA33+AA27</f>
        <v>0</v>
      </c>
      <c r="AB41" s="217"/>
      <c r="AC41" s="55">
        <f>AC36+AC33+AC27</f>
        <v>0</v>
      </c>
      <c r="AD41" s="217"/>
      <c r="AE41" s="55">
        <f>AE27+AE33+AE36</f>
        <v>0</v>
      </c>
      <c r="AG41" s="70" t="s">
        <v>187</v>
      </c>
      <c r="AH41" s="261"/>
      <c r="AI41" s="400">
        <f>IFERROR(Y19/Y36,0)</f>
        <v>0</v>
      </c>
      <c r="AJ41" s="16">
        <f t="shared" si="1"/>
        <v>0</v>
      </c>
      <c r="AK41" s="21">
        <f>IFERROR(AA19/AA36,0)</f>
        <v>0</v>
      </c>
      <c r="AL41" s="16">
        <f t="shared" si="1"/>
        <v>0</v>
      </c>
      <c r="AM41" s="17">
        <f t="shared" si="34"/>
        <v>0</v>
      </c>
      <c r="AN41" s="21">
        <f>IFERROR(AC19/AC36,0)</f>
        <v>0</v>
      </c>
      <c r="AO41" s="16">
        <f t="shared" si="31"/>
        <v>0</v>
      </c>
      <c r="AP41" s="17">
        <f t="shared" si="5"/>
        <v>0</v>
      </c>
      <c r="AQ41" s="21">
        <f>IFERROR(AE19/AE36,0)</f>
        <v>0</v>
      </c>
      <c r="AR41" s="23">
        <f t="shared" si="32"/>
        <v>0</v>
      </c>
      <c r="AS41" s="415">
        <f t="shared" si="7"/>
        <v>0</v>
      </c>
      <c r="AT41" s="198" t="s">
        <v>188</v>
      </c>
    </row>
    <row r="42" spans="1:46" ht="20" customHeight="1" thickBot="1" x14ac:dyDescent="0.25">
      <c r="C42" s="195"/>
      <c r="D42" s="371"/>
      <c r="E42" s="276" t="s">
        <v>189</v>
      </c>
      <c r="F42" s="275" t="s">
        <v>190</v>
      </c>
      <c r="G42" s="373"/>
      <c r="H42" s="285" t="s">
        <v>189</v>
      </c>
      <c r="I42" s="285" t="s">
        <v>190</v>
      </c>
      <c r="J42" s="373"/>
      <c r="K42" s="285" t="s">
        <v>189</v>
      </c>
      <c r="L42" s="275" t="s">
        <v>190</v>
      </c>
      <c r="M42" s="373"/>
      <c r="N42" s="285" t="s">
        <v>189</v>
      </c>
      <c r="O42" s="275" t="s">
        <v>190</v>
      </c>
      <c r="Q42" s="206" t="s">
        <v>191</v>
      </c>
      <c r="R42" s="56">
        <v>0</v>
      </c>
      <c r="S42" s="34">
        <f>IF(R43*B119&gt;0,R43*B119,0)</f>
        <v>0</v>
      </c>
      <c r="T42" s="34">
        <f>IF(S43*B119&gt;0,S43*B119,0)</f>
        <v>0</v>
      </c>
      <c r="U42" s="57">
        <f>IF(T43*B119&gt;0,T43*B119,0)</f>
        <v>0</v>
      </c>
      <c r="W42" s="70" t="s">
        <v>98</v>
      </c>
      <c r="Y42" s="7"/>
      <c r="AA42" s="7"/>
      <c r="AE42" s="31"/>
      <c r="AG42" s="70" t="s">
        <v>8</v>
      </c>
      <c r="AH42" s="261"/>
      <c r="AI42" s="400">
        <f>IFERROR(Y16-Y36,0)</f>
        <v>0</v>
      </c>
      <c r="AJ42" s="16">
        <f t="shared" si="1"/>
        <v>0</v>
      </c>
      <c r="AK42" s="21">
        <f>IFERROR(AA16-AA36,0)</f>
        <v>0</v>
      </c>
      <c r="AL42" s="16">
        <f t="shared" si="1"/>
        <v>0</v>
      </c>
      <c r="AM42" s="17">
        <f t="shared" si="34"/>
        <v>0</v>
      </c>
      <c r="AN42" s="21">
        <f>AC16-AC36</f>
        <v>0</v>
      </c>
      <c r="AO42" s="16">
        <f t="shared" si="31"/>
        <v>0</v>
      </c>
      <c r="AP42" s="17">
        <f t="shared" si="5"/>
        <v>0</v>
      </c>
      <c r="AQ42" s="21">
        <f>IFERROR(AE16-AE36,0)</f>
        <v>0</v>
      </c>
      <c r="AR42" s="23">
        <f t="shared" si="32"/>
        <v>0</v>
      </c>
      <c r="AS42" s="415">
        <f t="shared" si="7"/>
        <v>0</v>
      </c>
      <c r="AT42" s="198" t="s">
        <v>192</v>
      </c>
    </row>
    <row r="43" spans="1:46" ht="16" thickBot="1" x14ac:dyDescent="0.25">
      <c r="B43" s="522" t="s">
        <v>280</v>
      </c>
      <c r="C43" s="509" t="s">
        <v>105</v>
      </c>
      <c r="D43" s="372"/>
      <c r="E43" s="281"/>
      <c r="F43" s="260"/>
      <c r="G43" s="374"/>
      <c r="H43" s="281"/>
      <c r="I43" s="259"/>
      <c r="J43" s="374"/>
      <c r="K43" s="281"/>
      <c r="L43" s="259"/>
      <c r="M43" s="374"/>
      <c r="N43" s="281"/>
      <c r="O43" s="259"/>
      <c r="Q43" s="196" t="s">
        <v>193</v>
      </c>
      <c r="R43" s="58">
        <f t="shared" ref="R43:S43" si="36">R41-R42</f>
        <v>0</v>
      </c>
      <c r="S43" s="58">
        <f t="shared" si="36"/>
        <v>0</v>
      </c>
      <c r="T43" s="58">
        <f>T41-T42</f>
        <v>0</v>
      </c>
      <c r="U43" s="59">
        <f>U41-U42</f>
        <v>0</v>
      </c>
      <c r="W43" s="218" t="s">
        <v>194</v>
      </c>
      <c r="X43" s="219"/>
      <c r="Y43" s="66" t="str">
        <f>IF(Y23-Y41=0," ",(Y23-Y41))</f>
        <v xml:space="preserve"> </v>
      </c>
      <c r="Z43" s="219"/>
      <c r="AA43" s="66">
        <f>AA23-AA41</f>
        <v>0</v>
      </c>
      <c r="AB43" s="219"/>
      <c r="AC43" s="66">
        <f>AC23-AC41</f>
        <v>0</v>
      </c>
      <c r="AD43" s="219"/>
      <c r="AE43" s="67">
        <f>AE23-AE41</f>
        <v>0</v>
      </c>
      <c r="AG43" s="70" t="s">
        <v>195</v>
      </c>
      <c r="AH43" s="261"/>
      <c r="AI43" s="400" cm="1">
        <f t="array" ref="AI43">IFERROR(E25AI42/E21,0)</f>
        <v>0</v>
      </c>
      <c r="AJ43" s="16">
        <f t="shared" si="1"/>
        <v>0</v>
      </c>
      <c r="AK43" s="21">
        <f>IFERROR(AK42/H9,0)</f>
        <v>0</v>
      </c>
      <c r="AL43" s="16">
        <f t="shared" si="1"/>
        <v>0</v>
      </c>
      <c r="AM43" s="17">
        <f t="shared" si="34"/>
        <v>0</v>
      </c>
      <c r="AN43" s="21">
        <f>IFERROR(AN42/K9,0)</f>
        <v>0</v>
      </c>
      <c r="AO43" s="16">
        <f t="shared" si="31"/>
        <v>0</v>
      </c>
      <c r="AP43" s="17">
        <f t="shared" si="5"/>
        <v>0</v>
      </c>
      <c r="AQ43" s="21">
        <f>IFERROR(AQ42/N9,0)</f>
        <v>0</v>
      </c>
      <c r="AR43" s="23">
        <f t="shared" si="32"/>
        <v>0</v>
      </c>
      <c r="AS43" s="415">
        <f t="shared" si="7"/>
        <v>0</v>
      </c>
      <c r="AT43" s="198"/>
    </row>
    <row r="44" spans="1:46" ht="20" customHeight="1" x14ac:dyDescent="0.2">
      <c r="B44" s="523"/>
      <c r="C44" s="187" t="s">
        <v>196</v>
      </c>
      <c r="D44" s="363"/>
      <c r="E44" s="290"/>
      <c r="F44" s="257"/>
      <c r="G44" s="374"/>
      <c r="H44" s="290"/>
      <c r="I44" s="260"/>
      <c r="J44" s="374"/>
      <c r="K44" s="290"/>
      <c r="L44" s="260"/>
      <c r="M44" s="374"/>
      <c r="N44" s="290"/>
      <c r="O44" s="260"/>
      <c r="R44" s="45"/>
      <c r="S44" s="45"/>
      <c r="T44" s="46"/>
      <c r="U44" s="45"/>
      <c r="W44" s="70" t="s">
        <v>98</v>
      </c>
      <c r="Y44" s="7"/>
      <c r="AA44" s="7"/>
      <c r="AE44" s="7"/>
      <c r="AG44" s="70" t="s">
        <v>197</v>
      </c>
      <c r="AH44" s="261"/>
      <c r="AI44" s="400">
        <f>IFERROR(AI42/Y23,0)</f>
        <v>0</v>
      </c>
      <c r="AJ44" s="16">
        <f t="shared" si="1"/>
        <v>0</v>
      </c>
      <c r="AK44" s="21">
        <f>IFERROR(AK42/AA23,0)</f>
        <v>0</v>
      </c>
      <c r="AL44" s="16">
        <f t="shared" si="1"/>
        <v>0</v>
      </c>
      <c r="AM44" s="17">
        <f t="shared" si="34"/>
        <v>0</v>
      </c>
      <c r="AN44" s="21">
        <f>IFERROR(AN42/AC23,0)</f>
        <v>0</v>
      </c>
      <c r="AO44" s="16">
        <f t="shared" si="31"/>
        <v>0</v>
      </c>
      <c r="AP44" s="17">
        <f t="shared" si="5"/>
        <v>0</v>
      </c>
      <c r="AQ44" s="21">
        <f>IFERROR(AQ42/AE23,0)</f>
        <v>0</v>
      </c>
      <c r="AR44" s="23">
        <f t="shared" si="32"/>
        <v>0</v>
      </c>
      <c r="AS44" s="415">
        <f t="shared" si="7"/>
        <v>0</v>
      </c>
      <c r="AT44" s="198"/>
    </row>
    <row r="45" spans="1:46" x14ac:dyDescent="0.2">
      <c r="B45" s="523"/>
      <c r="C45" s="187" t="s">
        <v>198</v>
      </c>
      <c r="D45" s="363"/>
      <c r="E45" s="290"/>
      <c r="F45" s="257"/>
      <c r="G45" s="374"/>
      <c r="H45" s="290"/>
      <c r="I45" s="260"/>
      <c r="J45" s="374"/>
      <c r="K45" s="290"/>
      <c r="L45" s="260"/>
      <c r="M45" s="374"/>
      <c r="N45" s="290"/>
      <c r="O45" s="260"/>
      <c r="R45" s="45"/>
      <c r="S45" s="47"/>
      <c r="T45" s="47"/>
      <c r="U45" s="47"/>
      <c r="W45" s="70" t="s">
        <v>98</v>
      </c>
      <c r="Y45" s="7"/>
      <c r="AA45" s="7"/>
      <c r="AE45" s="7"/>
      <c r="AH45" s="20"/>
      <c r="AI45" s="400"/>
      <c r="AJ45" s="16"/>
      <c r="AK45" s="21"/>
      <c r="AL45" s="16"/>
      <c r="AM45" s="17"/>
      <c r="AN45" s="21"/>
      <c r="AO45" s="16"/>
      <c r="AP45" s="17">
        <f t="shared" si="5"/>
        <v>0</v>
      </c>
      <c r="AQ45" s="21"/>
      <c r="AR45" s="23"/>
      <c r="AS45" s="415">
        <f t="shared" si="7"/>
        <v>0</v>
      </c>
      <c r="AT45" s="198"/>
    </row>
    <row r="46" spans="1:46" x14ac:dyDescent="0.2">
      <c r="B46" s="523"/>
      <c r="C46" s="187" t="s">
        <v>199</v>
      </c>
      <c r="D46" s="360"/>
      <c r="E46" s="290"/>
      <c r="F46" s="257"/>
      <c r="G46" s="374"/>
      <c r="H46" s="290"/>
      <c r="I46" s="260"/>
      <c r="J46" s="374"/>
      <c r="K46" s="290"/>
      <c r="L46" s="260"/>
      <c r="M46" s="374"/>
      <c r="N46" s="290"/>
      <c r="O46" s="260"/>
      <c r="R46" s="45"/>
      <c r="S46" s="48"/>
      <c r="T46" s="48"/>
      <c r="U46" s="49"/>
      <c r="W46" s="70" t="s">
        <v>98</v>
      </c>
      <c r="Y46" s="7"/>
      <c r="AA46" s="7"/>
      <c r="AE46" s="7"/>
      <c r="AG46" s="190" t="s">
        <v>200</v>
      </c>
      <c r="AH46" s="24"/>
      <c r="AI46" s="401"/>
      <c r="AJ46" s="26"/>
      <c r="AK46" s="25"/>
      <c r="AL46" s="26"/>
      <c r="AM46" s="27"/>
      <c r="AN46" s="25"/>
      <c r="AO46" s="26"/>
      <c r="AP46" s="27">
        <f t="shared" si="5"/>
        <v>0</v>
      </c>
      <c r="AQ46" s="25"/>
      <c r="AR46" s="26"/>
      <c r="AS46" s="416">
        <f t="shared" si="7"/>
        <v>0</v>
      </c>
      <c r="AT46" s="198"/>
    </row>
    <row r="47" spans="1:46" x14ac:dyDescent="0.2">
      <c r="B47" s="523"/>
      <c r="C47" s="187" t="s">
        <v>201</v>
      </c>
      <c r="D47" s="360"/>
      <c r="E47" s="290"/>
      <c r="F47" s="257"/>
      <c r="G47" s="374"/>
      <c r="H47" s="290"/>
      <c r="I47" s="260"/>
      <c r="J47" s="374"/>
      <c r="K47" s="290"/>
      <c r="L47" s="260"/>
      <c r="M47" s="374"/>
      <c r="N47" s="290"/>
      <c r="O47" s="260"/>
      <c r="R47" s="45"/>
      <c r="S47" s="45"/>
      <c r="T47" s="50"/>
      <c r="U47" s="45"/>
      <c r="Y47" s="7"/>
      <c r="AA47" s="7"/>
      <c r="AE47" s="7"/>
      <c r="AG47" s="70" t="s">
        <v>202</v>
      </c>
      <c r="AH47" s="20"/>
      <c r="AI47" s="403">
        <f>IFERROR(E12/E9,0)</f>
        <v>0</v>
      </c>
      <c r="AJ47" s="16"/>
      <c r="AK47" s="37">
        <f>IFERROR(H12/H9,0)</f>
        <v>0</v>
      </c>
      <c r="AL47" s="16"/>
      <c r="AM47" s="17"/>
      <c r="AN47" s="37">
        <f>IFERROR(K12/K9,0)</f>
        <v>0</v>
      </c>
      <c r="AO47" s="16"/>
      <c r="AP47" s="17"/>
      <c r="AQ47" s="37">
        <f>IFERROR(N12/N9,0)</f>
        <v>0</v>
      </c>
      <c r="AR47" s="23"/>
      <c r="AS47" s="415"/>
      <c r="AT47" s="198"/>
    </row>
    <row r="48" spans="1:46" ht="16" thickBot="1" x14ac:dyDescent="0.25">
      <c r="B48" s="523"/>
      <c r="C48" s="187" t="s">
        <v>203</v>
      </c>
      <c r="D48" s="360"/>
      <c r="E48" s="290"/>
      <c r="F48" s="257"/>
      <c r="G48" s="374"/>
      <c r="H48" s="290"/>
      <c r="I48" s="260"/>
      <c r="J48" s="374"/>
      <c r="K48" s="290"/>
      <c r="L48" s="260"/>
      <c r="M48" s="374"/>
      <c r="N48" s="290"/>
      <c r="O48" s="260"/>
      <c r="R48" s="45"/>
      <c r="S48" s="45"/>
      <c r="T48" s="50"/>
      <c r="U48" s="45"/>
      <c r="Y48" s="7"/>
      <c r="AA48" s="7"/>
      <c r="AE48" s="7"/>
      <c r="AG48" s="70" t="s">
        <v>204</v>
      </c>
      <c r="AH48" s="20"/>
      <c r="AI48" s="404">
        <f>IFERROR(E15/E9,0)</f>
        <v>0</v>
      </c>
      <c r="AJ48" s="16"/>
      <c r="AK48" s="38">
        <f>IFERROR(H15/H9,0)</f>
        <v>0</v>
      </c>
      <c r="AL48" s="16"/>
      <c r="AM48" s="17"/>
      <c r="AN48" s="38">
        <f>IFERROR(K15/K9,0)</f>
        <v>0</v>
      </c>
      <c r="AO48" s="16"/>
      <c r="AP48" s="17"/>
      <c r="AQ48" s="38">
        <f>IFERROR(N15/N9,0)</f>
        <v>0</v>
      </c>
      <c r="AR48" s="23"/>
      <c r="AS48" s="415"/>
    </row>
    <row r="49" spans="2:41" x14ac:dyDescent="0.2">
      <c r="B49" s="523"/>
      <c r="C49" s="508" t="s">
        <v>205</v>
      </c>
      <c r="D49" s="215"/>
      <c r="E49" s="290"/>
      <c r="F49" s="257"/>
      <c r="G49" s="374"/>
      <c r="H49" s="290"/>
      <c r="I49" s="260"/>
      <c r="J49" s="374"/>
      <c r="K49" s="290"/>
      <c r="L49" s="260"/>
      <c r="M49" s="374"/>
      <c r="N49" s="290"/>
      <c r="O49" s="260"/>
      <c r="R49" s="45"/>
      <c r="S49" s="45"/>
      <c r="T49" s="46"/>
      <c r="U49" s="46"/>
      <c r="Y49" s="7"/>
      <c r="AA49" s="7"/>
      <c r="AE49" s="7"/>
      <c r="AG49" s="70" t="s">
        <v>98</v>
      </c>
    </row>
    <row r="50" spans="2:41" x14ac:dyDescent="0.2">
      <c r="B50" s="523"/>
      <c r="C50" s="224"/>
      <c r="D50" s="360"/>
      <c r="E50" s="282"/>
      <c r="F50" s="260"/>
      <c r="G50" s="375"/>
      <c r="H50" s="282"/>
      <c r="I50" s="260"/>
      <c r="J50" s="375"/>
      <c r="K50" s="230"/>
      <c r="L50" s="260"/>
      <c r="M50" s="375"/>
      <c r="N50" s="282"/>
      <c r="O50" s="260"/>
      <c r="R50" s="45"/>
      <c r="S50" s="45"/>
      <c r="T50" s="46"/>
      <c r="U50" s="46"/>
      <c r="Y50" s="7"/>
      <c r="AA50" s="7"/>
      <c r="AE50" s="7"/>
      <c r="AG50" s="70" t="s">
        <v>98</v>
      </c>
    </row>
    <row r="51" spans="2:41" x14ac:dyDescent="0.2">
      <c r="B51" s="523"/>
      <c r="C51" s="224"/>
      <c r="D51" s="360"/>
      <c r="E51" s="282"/>
      <c r="F51" s="260"/>
      <c r="G51" s="375"/>
      <c r="H51" s="282"/>
      <c r="I51" s="260"/>
      <c r="J51" s="375"/>
      <c r="K51" s="230"/>
      <c r="L51" s="260"/>
      <c r="M51" s="375"/>
      <c r="N51" s="282"/>
      <c r="O51" s="260"/>
      <c r="R51" s="45"/>
      <c r="S51" s="45"/>
      <c r="T51" s="46"/>
      <c r="U51" s="46"/>
      <c r="Y51" s="7"/>
      <c r="AA51" s="7"/>
      <c r="AE51" s="7"/>
    </row>
    <row r="52" spans="2:41" x14ac:dyDescent="0.2">
      <c r="B52" s="523"/>
      <c r="C52" s="224"/>
      <c r="D52" s="360"/>
      <c r="E52" s="282"/>
      <c r="F52" s="260"/>
      <c r="G52" s="375"/>
      <c r="H52" s="282"/>
      <c r="I52" s="260"/>
      <c r="J52" s="375"/>
      <c r="K52" s="230"/>
      <c r="L52" s="260"/>
      <c r="M52" s="375"/>
      <c r="N52" s="282"/>
      <c r="O52" s="260"/>
      <c r="R52" s="45"/>
      <c r="S52" s="45"/>
      <c r="T52" s="45"/>
      <c r="U52" s="45"/>
      <c r="Y52" s="39"/>
      <c r="AA52" s="39"/>
      <c r="AE52" s="7"/>
    </row>
    <row r="53" spans="2:41" x14ac:dyDescent="0.2">
      <c r="B53" s="524"/>
      <c r="C53" s="505"/>
      <c r="D53" s="268"/>
      <c r="E53" s="283"/>
      <c r="F53" s="280"/>
      <c r="G53" s="506"/>
      <c r="H53" s="283"/>
      <c r="I53" s="280"/>
      <c r="J53" s="506"/>
      <c r="K53" s="507"/>
      <c r="L53" s="280"/>
      <c r="M53" s="506"/>
      <c r="N53" s="283"/>
      <c r="O53" s="280"/>
      <c r="R53" s="45"/>
      <c r="S53" s="45"/>
      <c r="T53" s="45"/>
      <c r="U53" s="45"/>
      <c r="Y53" s="22"/>
      <c r="AA53" s="22"/>
      <c r="AN53" s="61"/>
    </row>
    <row r="54" spans="2:41" x14ac:dyDescent="0.2">
      <c r="B54" s="521" t="s">
        <v>279</v>
      </c>
      <c r="C54" s="224"/>
      <c r="D54" s="360"/>
      <c r="E54" s="282"/>
      <c r="F54" s="260"/>
      <c r="G54" s="375"/>
      <c r="H54" s="282"/>
      <c r="I54" s="260"/>
      <c r="J54" s="375"/>
      <c r="K54" s="230"/>
      <c r="L54" s="260"/>
      <c r="M54" s="375"/>
      <c r="N54" s="282"/>
      <c r="O54" s="260"/>
      <c r="R54" s="45"/>
      <c r="S54" s="45"/>
      <c r="T54" s="45"/>
      <c r="U54" s="45"/>
      <c r="AN54" s="61"/>
    </row>
    <row r="55" spans="2:41" x14ac:dyDescent="0.2">
      <c r="B55" s="521"/>
      <c r="C55" s="224"/>
      <c r="D55" s="360"/>
      <c r="E55" s="282"/>
      <c r="F55" s="260"/>
      <c r="G55" s="375"/>
      <c r="H55" s="282"/>
      <c r="I55" s="260"/>
      <c r="J55" s="375"/>
      <c r="K55" s="230"/>
      <c r="L55" s="260"/>
      <c r="M55" s="375"/>
      <c r="N55" s="282"/>
      <c r="O55" s="260"/>
      <c r="R55" s="45"/>
      <c r="S55" s="45"/>
      <c r="T55" s="46"/>
      <c r="U55" s="45"/>
      <c r="AE55" s="7"/>
      <c r="AN55" s="61"/>
    </row>
    <row r="56" spans="2:41" x14ac:dyDescent="0.2">
      <c r="B56" s="521"/>
      <c r="C56" s="224"/>
      <c r="D56" s="360"/>
      <c r="E56" s="282"/>
      <c r="F56" s="260"/>
      <c r="G56" s="375"/>
      <c r="H56" s="282"/>
      <c r="I56" s="260"/>
      <c r="J56" s="375"/>
      <c r="K56" s="230"/>
      <c r="L56" s="260"/>
      <c r="M56" s="375"/>
      <c r="N56" s="282"/>
      <c r="O56" s="260"/>
      <c r="R56" s="45"/>
      <c r="S56" s="45"/>
      <c r="T56" s="46"/>
      <c r="U56" s="45"/>
      <c r="AO56" s="63"/>
    </row>
    <row r="57" spans="2:41" x14ac:dyDescent="0.2">
      <c r="B57" s="521"/>
      <c r="C57" s="224"/>
      <c r="D57" s="360"/>
      <c r="E57" s="282"/>
      <c r="F57" s="260"/>
      <c r="G57" s="375"/>
      <c r="H57" s="282"/>
      <c r="I57" s="260"/>
      <c r="J57" s="375"/>
      <c r="K57" s="230"/>
      <c r="L57" s="260"/>
      <c r="M57" s="375"/>
      <c r="N57" s="282"/>
      <c r="O57" s="260"/>
    </row>
    <row r="58" spans="2:41" x14ac:dyDescent="0.2">
      <c r="B58" s="521"/>
      <c r="C58" s="224"/>
      <c r="D58" s="360"/>
      <c r="E58" s="282"/>
      <c r="F58" s="260"/>
      <c r="G58" s="375"/>
      <c r="H58" s="282"/>
      <c r="I58" s="260"/>
      <c r="J58" s="375"/>
      <c r="K58" s="230"/>
      <c r="L58" s="260"/>
      <c r="M58" s="375"/>
      <c r="N58" s="282"/>
      <c r="O58" s="260"/>
      <c r="AO58" s="62"/>
    </row>
    <row r="59" spans="2:41" x14ac:dyDescent="0.2">
      <c r="B59" s="521"/>
      <c r="C59" s="224"/>
      <c r="D59" s="360"/>
      <c r="E59" s="282"/>
      <c r="F59" s="260"/>
      <c r="G59" s="375"/>
      <c r="H59" s="282"/>
      <c r="I59" s="260"/>
      <c r="J59" s="375"/>
      <c r="K59" s="230"/>
      <c r="L59" s="260"/>
      <c r="M59" s="375"/>
      <c r="N59" s="282"/>
      <c r="O59" s="260"/>
    </row>
    <row r="60" spans="2:41" x14ac:dyDescent="0.2">
      <c r="B60" s="521"/>
      <c r="C60" s="224"/>
      <c r="D60" s="360"/>
      <c r="E60" s="282"/>
      <c r="F60" s="260"/>
      <c r="G60" s="375"/>
      <c r="H60" s="282"/>
      <c r="I60" s="260"/>
      <c r="J60" s="375"/>
      <c r="K60" s="230"/>
      <c r="L60" s="260"/>
      <c r="M60" s="375"/>
      <c r="N60" s="282"/>
      <c r="O60" s="260"/>
      <c r="R60" s="64"/>
      <c r="S60" s="64"/>
      <c r="AO60" s="61"/>
    </row>
    <row r="61" spans="2:41" x14ac:dyDescent="0.2">
      <c r="B61" s="521"/>
      <c r="C61" s="224" t="s">
        <v>98</v>
      </c>
      <c r="D61" s="360"/>
      <c r="E61" s="282"/>
      <c r="F61" s="260"/>
      <c r="G61" s="375"/>
      <c r="H61" s="282"/>
      <c r="I61" s="260"/>
      <c r="J61" s="375"/>
      <c r="K61" s="230"/>
      <c r="L61" s="260"/>
      <c r="M61" s="375"/>
      <c r="N61" s="282"/>
      <c r="O61" s="260"/>
    </row>
    <row r="62" spans="2:41" x14ac:dyDescent="0.2">
      <c r="B62" s="521"/>
      <c r="C62" s="224" t="s">
        <v>98</v>
      </c>
      <c r="D62" s="360"/>
      <c r="E62" s="282"/>
      <c r="F62" s="260"/>
      <c r="G62" s="375"/>
      <c r="H62" s="282"/>
      <c r="I62" s="260"/>
      <c r="J62" s="375"/>
      <c r="K62" s="230"/>
      <c r="L62" s="260"/>
      <c r="M62" s="375"/>
      <c r="N62" s="282"/>
      <c r="O62" s="260"/>
    </row>
    <row r="63" spans="2:41" x14ac:dyDescent="0.2">
      <c r="B63" s="521"/>
      <c r="C63" s="224" t="s">
        <v>98</v>
      </c>
      <c r="D63" s="360"/>
      <c r="E63" s="282"/>
      <c r="F63" s="260"/>
      <c r="G63" s="375"/>
      <c r="H63" s="282"/>
      <c r="I63" s="260"/>
      <c r="J63" s="375"/>
      <c r="K63" s="282"/>
      <c r="L63" s="260"/>
      <c r="M63" s="375"/>
      <c r="N63" s="282"/>
      <c r="O63" s="260"/>
    </row>
    <row r="64" spans="2:41" x14ac:dyDescent="0.2">
      <c r="B64" s="521"/>
      <c r="C64" s="224"/>
      <c r="D64" s="268"/>
      <c r="E64" s="282"/>
      <c r="F64" s="260"/>
      <c r="G64" s="375"/>
      <c r="H64" s="282"/>
      <c r="I64" s="260"/>
      <c r="J64" s="375"/>
      <c r="K64" s="283"/>
      <c r="L64" s="260"/>
      <c r="M64" s="375"/>
      <c r="N64" s="282"/>
      <c r="O64" s="260"/>
    </row>
    <row r="65" spans="1:15" ht="16" thickBot="1" x14ac:dyDescent="0.25">
      <c r="A65" s="179" t="s">
        <v>206</v>
      </c>
      <c r="B65" s="410">
        <v>0.21</v>
      </c>
      <c r="C65" s="273" t="s">
        <v>207</v>
      </c>
      <c r="D65" s="377"/>
      <c r="E65" s="284">
        <f>((SUM(E43:E64)+SUM(F43:F64))*$B$65)</f>
        <v>0</v>
      </c>
      <c r="F65" s="274"/>
      <c r="G65" s="376"/>
      <c r="H65" s="284">
        <f>((SUM(H43:H64)+SUM(I43:I64))*$B$65)</f>
        <v>0</v>
      </c>
      <c r="I65" s="274"/>
      <c r="J65" s="376"/>
      <c r="K65" s="284">
        <f>((SUM(K43:K64)+SUM(L43:L64))*$B$65)</f>
        <v>0</v>
      </c>
      <c r="L65" s="274"/>
      <c r="M65" s="376"/>
      <c r="N65" s="284">
        <f>((SUM(N43:N64)+SUM(O43:O64))*$B$65)</f>
        <v>0</v>
      </c>
      <c r="O65" s="274"/>
    </row>
    <row r="66" spans="1:15" x14ac:dyDescent="0.2">
      <c r="C66" s="195"/>
      <c r="D66" s="432" t="s">
        <v>28</v>
      </c>
      <c r="E66" s="433">
        <f>SUM(E43:E65)</f>
        <v>0</v>
      </c>
      <c r="F66" s="434">
        <f>SUM(F43:F65)</f>
        <v>0</v>
      </c>
      <c r="G66" s="435" t="s">
        <v>28</v>
      </c>
      <c r="H66" s="433">
        <f>SUM(H43:H65)</f>
        <v>0</v>
      </c>
      <c r="I66" s="434">
        <f>SUM(I43:I65)</f>
        <v>0</v>
      </c>
      <c r="J66" s="435" t="s">
        <v>28</v>
      </c>
      <c r="K66" s="433">
        <f>SUM(K43:K65)</f>
        <v>0</v>
      </c>
      <c r="L66" s="434">
        <f>SUM(L43:L65)</f>
        <v>0</v>
      </c>
      <c r="M66" s="435" t="s">
        <v>28</v>
      </c>
      <c r="N66" s="433">
        <f>SUM(N43:N65)</f>
        <v>0</v>
      </c>
      <c r="O66" s="434">
        <f>SUM(O43:O65)</f>
        <v>0</v>
      </c>
    </row>
    <row r="67" spans="1:15" x14ac:dyDescent="0.2">
      <c r="C67" s="287"/>
      <c r="D67" s="267"/>
      <c r="E67" s="47"/>
      <c r="F67" s="47"/>
      <c r="G67" s="267"/>
      <c r="H67" s="13"/>
      <c r="I67" s="13"/>
      <c r="J67" s="267"/>
      <c r="K67" s="13"/>
      <c r="L67" s="13"/>
      <c r="M67" s="267"/>
      <c r="N67" s="13"/>
      <c r="O67" s="13"/>
    </row>
    <row r="68" spans="1:15" x14ac:dyDescent="0.2">
      <c r="C68" s="287"/>
      <c r="D68" s="267"/>
      <c r="E68" s="47"/>
      <c r="F68" s="47"/>
      <c r="G68" s="267"/>
      <c r="H68" s="13"/>
      <c r="I68" s="13"/>
      <c r="J68" s="267"/>
      <c r="K68" s="13"/>
      <c r="L68" s="13"/>
      <c r="M68" s="267"/>
      <c r="N68" s="13"/>
      <c r="O68" s="13"/>
    </row>
    <row r="69" spans="1:15" x14ac:dyDescent="0.2">
      <c r="C69" s="287"/>
      <c r="D69" s="267"/>
      <c r="E69" s="47"/>
      <c r="F69" s="47"/>
      <c r="G69" s="267"/>
      <c r="H69" s="13"/>
      <c r="I69" s="13"/>
      <c r="J69" s="267"/>
      <c r="K69" s="13"/>
      <c r="L69" s="13"/>
      <c r="M69" s="267"/>
      <c r="N69" s="13"/>
      <c r="O69" s="13"/>
    </row>
    <row r="70" spans="1:15" x14ac:dyDescent="0.2">
      <c r="C70" s="287"/>
      <c r="D70" s="267"/>
      <c r="E70" s="47"/>
      <c r="F70" s="47"/>
      <c r="G70" s="267"/>
      <c r="H70" s="13"/>
      <c r="I70" s="13"/>
      <c r="J70" s="267"/>
      <c r="K70" s="13"/>
      <c r="L70" s="13"/>
      <c r="M70" s="267"/>
      <c r="N70" s="13"/>
      <c r="O70" s="13"/>
    </row>
    <row r="71" spans="1:15" x14ac:dyDescent="0.2">
      <c r="D71" s="215"/>
      <c r="E71" s="248"/>
      <c r="F71" s="248"/>
    </row>
    <row r="72" spans="1:15" ht="21" x14ac:dyDescent="0.25">
      <c r="C72" s="530" t="s">
        <v>208</v>
      </c>
      <c r="D72" s="530"/>
      <c r="E72" s="530"/>
      <c r="F72" s="530"/>
      <c r="G72" s="530"/>
      <c r="H72" s="530"/>
      <c r="I72" s="530"/>
      <c r="J72" s="530"/>
      <c r="K72" s="530"/>
      <c r="L72" s="530"/>
      <c r="M72" s="530"/>
      <c r="N72" s="530"/>
      <c r="O72" s="530"/>
    </row>
    <row r="73" spans="1:15" x14ac:dyDescent="0.2">
      <c r="C73" s="187"/>
      <c r="D73" s="359"/>
      <c r="E73" s="336">
        <f>'PRESUP. CAPITAL'!$E$6</f>
        <v>2025</v>
      </c>
      <c r="F73" s="355"/>
      <c r="G73" s="350"/>
      <c r="H73" s="378">
        <f>'PRESUP. CAPITAL'!$F$6</f>
        <v>2026</v>
      </c>
      <c r="I73" s="379"/>
      <c r="J73" s="337"/>
      <c r="K73" s="338">
        <f>'PRESUP. CAPITAL'!$G$6</f>
        <v>2027</v>
      </c>
      <c r="L73" s="379"/>
      <c r="M73" s="337"/>
      <c r="N73" s="338">
        <f>'PRESUP. CAPITAL'!$H$6</f>
        <v>2028</v>
      </c>
      <c r="O73" s="420"/>
    </row>
    <row r="74" spans="1:15" x14ac:dyDescent="0.2">
      <c r="C74" s="187" t="s">
        <v>98</v>
      </c>
      <c r="D74" s="360"/>
      <c r="E74" s="248"/>
      <c r="F74" s="279"/>
      <c r="I74" s="386"/>
      <c r="L74" s="387"/>
      <c r="N74" s="8"/>
      <c r="O74" s="421"/>
    </row>
    <row r="75" spans="1:15" x14ac:dyDescent="0.2">
      <c r="C75" s="187" t="s">
        <v>209</v>
      </c>
      <c r="D75" s="360"/>
      <c r="E75" s="46">
        <f>E25</f>
        <v>0</v>
      </c>
      <c r="F75" s="288"/>
      <c r="G75" s="215"/>
      <c r="H75" s="6">
        <f>H25</f>
        <v>0</v>
      </c>
      <c r="I75" s="387"/>
      <c r="J75" s="215"/>
      <c r="K75" s="6">
        <f>K25</f>
        <v>0</v>
      </c>
      <c r="L75" s="387"/>
      <c r="M75" s="215"/>
      <c r="N75" s="4">
        <f>N25</f>
        <v>0</v>
      </c>
      <c r="O75" s="422"/>
    </row>
    <row r="76" spans="1:15" x14ac:dyDescent="0.2">
      <c r="C76" s="187" t="s">
        <v>210</v>
      </c>
      <c r="D76" s="360"/>
      <c r="E76" s="248">
        <f>'FINANCIACION AJENA'!I16</f>
        <v>0</v>
      </c>
      <c r="F76" s="279"/>
      <c r="G76" s="215"/>
      <c r="H76" s="4">
        <f>'PRESUP. CAPITAL'!F36</f>
        <v>0</v>
      </c>
      <c r="I76" s="386"/>
      <c r="J76" s="215"/>
      <c r="K76" s="6">
        <f>'FINANCIACION AJENA'!AD39</f>
        <v>0</v>
      </c>
      <c r="L76" s="387"/>
      <c r="M76" s="215"/>
      <c r="N76" s="4">
        <f>'PRESUP. CAPITAL'!H36</f>
        <v>0</v>
      </c>
      <c r="O76" s="422"/>
    </row>
    <row r="77" spans="1:15" x14ac:dyDescent="0.2">
      <c r="C77" s="187" t="s">
        <v>229</v>
      </c>
      <c r="D77" s="360"/>
      <c r="E77" s="261"/>
      <c r="F77" s="279"/>
      <c r="G77" s="215"/>
      <c r="H77" s="261"/>
      <c r="I77" s="386"/>
      <c r="J77" s="215"/>
      <c r="K77" s="230"/>
      <c r="L77" s="387"/>
      <c r="M77" s="215"/>
      <c r="N77" s="261"/>
      <c r="O77" s="422"/>
    </row>
    <row r="78" spans="1:15" x14ac:dyDescent="0.2">
      <c r="C78" s="187" t="s">
        <v>13</v>
      </c>
      <c r="D78" s="360"/>
      <c r="E78" s="248">
        <f>'PRESUP. CAPITAL'!E33</f>
        <v>0</v>
      </c>
      <c r="F78" s="279"/>
      <c r="G78" s="215"/>
      <c r="H78" s="4">
        <f>'PRESUP. CAPITAL'!F33</f>
        <v>0</v>
      </c>
      <c r="I78" s="386"/>
      <c r="J78" s="215"/>
      <c r="K78" s="6">
        <f>'PRESUP. CAPITAL'!G33</f>
        <v>0</v>
      </c>
      <c r="L78" s="387"/>
      <c r="M78" s="215"/>
      <c r="N78" s="4">
        <f>'PRESUP. CAPITAL'!H33</f>
        <v>0</v>
      </c>
      <c r="O78" s="422"/>
    </row>
    <row r="79" spans="1:15" x14ac:dyDescent="0.2">
      <c r="C79" s="187" t="s">
        <v>211</v>
      </c>
      <c r="D79" s="360"/>
      <c r="E79" s="248">
        <f>'PRESUP. CAPITAL'!E32</f>
        <v>0</v>
      </c>
      <c r="F79" s="279"/>
      <c r="G79" s="215"/>
      <c r="H79" s="4">
        <f>'PRESUP. CAPITAL'!F32</f>
        <v>0</v>
      </c>
      <c r="I79" s="386"/>
      <c r="J79" s="215"/>
      <c r="K79" s="6">
        <f>'PRESUP. CAPITAL'!G32</f>
        <v>0</v>
      </c>
      <c r="L79" s="387"/>
      <c r="M79" s="215"/>
      <c r="N79" s="4">
        <f>'PRESUP. CAPITAL'!H32</f>
        <v>0</v>
      </c>
      <c r="O79" s="422"/>
    </row>
    <row r="80" spans="1:15" x14ac:dyDescent="0.2">
      <c r="C80" s="187" t="s">
        <v>212</v>
      </c>
      <c r="D80" s="360"/>
      <c r="E80" s="248">
        <f>'PRESUP. CAPITAL'!E35</f>
        <v>0</v>
      </c>
      <c r="F80" s="279"/>
      <c r="G80" s="215"/>
      <c r="H80" s="4">
        <f>'PRESUP. CAPITAL'!F34+'PRESUP. CAPITAL'!F35</f>
        <v>0</v>
      </c>
      <c r="I80" s="386"/>
      <c r="J80" s="215"/>
      <c r="K80" s="6">
        <f>'PRESUP. CAPITAL'!G34+'PRESUP. CAPITAL'!G35</f>
        <v>0</v>
      </c>
      <c r="L80" s="387"/>
      <c r="M80" s="215"/>
      <c r="N80" s="4">
        <f>'PRESUP. CAPITAL'!H34+'PRESUP. CAPITAL'!H35</f>
        <v>0</v>
      </c>
      <c r="O80" s="422"/>
    </row>
    <row r="81" spans="2:15" x14ac:dyDescent="0.2">
      <c r="C81" s="187" t="s">
        <v>235</v>
      </c>
      <c r="D81" s="360"/>
      <c r="E81" s="4">
        <f>'PRESUP. CAPITAL'!E27</f>
        <v>0</v>
      </c>
      <c r="F81" s="279"/>
      <c r="G81" s="215"/>
      <c r="H81" s="414">
        <f>'PRESUP. CAPITAL'!F27</f>
        <v>0</v>
      </c>
      <c r="I81" s="386"/>
      <c r="J81" s="215"/>
      <c r="K81" s="6">
        <f>'PRESUP. CAPITAL'!G27</f>
        <v>0</v>
      </c>
      <c r="L81" s="387"/>
      <c r="M81" s="215"/>
      <c r="N81" s="4">
        <f>'PRESUP. CAPITAL'!H27</f>
        <v>0</v>
      </c>
      <c r="O81" s="422"/>
    </row>
    <row r="82" spans="2:15" x14ac:dyDescent="0.2">
      <c r="C82" s="205" t="s">
        <v>213</v>
      </c>
      <c r="D82" s="361"/>
      <c r="E82" s="264">
        <f>SUM(E75:E81)</f>
        <v>0</v>
      </c>
      <c r="F82" s="291"/>
      <c r="G82" s="203"/>
      <c r="H82" s="264">
        <f>SUM(H75:H81)</f>
        <v>0</v>
      </c>
      <c r="I82" s="388"/>
      <c r="J82" s="203"/>
      <c r="K82" s="264">
        <f>SUM(K75:K81)</f>
        <v>0</v>
      </c>
      <c r="L82" s="388"/>
      <c r="M82" s="203"/>
      <c r="N82" s="264">
        <f>SUM(N75:N81)</f>
        <v>0</v>
      </c>
      <c r="O82" s="423"/>
    </row>
    <row r="83" spans="2:15" x14ac:dyDescent="0.2">
      <c r="C83" s="187" t="s">
        <v>214</v>
      </c>
      <c r="D83" s="360"/>
      <c r="E83" s="4">
        <f>'PRESUP. CAPITAL'!E38+'PRESUP. CAPITAL'!E36+'PRESUP. CAPITAL'!E31+'PRESUP. CAPITAL'!E32+'PRESUP. CAPITAL'!E33</f>
        <v>0</v>
      </c>
      <c r="F83" s="279"/>
      <c r="G83" s="215"/>
      <c r="H83" s="4">
        <f>'PRESUP. CAPITAL'!F38+'PRESUP. CAPITAL'!F36+'PRESUP. CAPITAL'!F31+'PRESUP. CAPITAL'!F32+'PRESUP. CAPITAL'!F33+'PRESUP. CAPITAL'!F34+'PRESUP. CAPITAL'!F35</f>
        <v>0</v>
      </c>
      <c r="I83" s="386"/>
      <c r="J83" s="215"/>
      <c r="K83" s="4">
        <f>'PRESUP. CAPITAL'!G38+'PRESUP. CAPITAL'!G36+'PRESUP. CAPITAL'!G31+'PRESUP. CAPITAL'!G32+'PRESUP. CAPITAL'!G33+'PRESUP. CAPITAL'!G34+'PRESUP. CAPITAL'!G35</f>
        <v>0</v>
      </c>
      <c r="L83" s="386"/>
      <c r="M83" s="215"/>
      <c r="N83" s="4">
        <f>'PRESUP. CAPITAL'!H38+'PRESUP. CAPITAL'!H36+'PRESUP. CAPITAL'!H31+'PRESUP. CAPITAL'!H32+'PRESUP. CAPITAL'!H33+'PRESUP. CAPITAL'!H34+'PRESUP. CAPITAL'!H35</f>
        <v>0</v>
      </c>
      <c r="O83" s="422"/>
    </row>
    <row r="84" spans="2:15" x14ac:dyDescent="0.2">
      <c r="C84" s="187" t="s">
        <v>215</v>
      </c>
      <c r="D84" s="360"/>
      <c r="E84" s="6">
        <f>E36</f>
        <v>0</v>
      </c>
      <c r="F84" s="258"/>
      <c r="G84" s="215"/>
      <c r="H84" s="6">
        <f>H36</f>
        <v>0</v>
      </c>
      <c r="I84" s="387"/>
      <c r="J84" s="215"/>
      <c r="K84" s="6">
        <f>K36</f>
        <v>0</v>
      </c>
      <c r="L84" s="387"/>
      <c r="M84" s="215"/>
      <c r="N84" s="6">
        <f>N36</f>
        <v>0</v>
      </c>
      <c r="O84" s="258"/>
    </row>
    <row r="85" spans="2:15" x14ac:dyDescent="0.2">
      <c r="C85" s="187"/>
      <c r="D85" s="360"/>
      <c r="E85" s="6"/>
      <c r="F85" s="258"/>
      <c r="G85" s="215"/>
      <c r="H85" s="6"/>
      <c r="I85" s="387"/>
      <c r="J85" s="215"/>
      <c r="L85" s="387"/>
      <c r="M85" s="215"/>
      <c r="N85" s="6"/>
      <c r="O85" s="258"/>
    </row>
    <row r="86" spans="2:15" x14ac:dyDescent="0.2">
      <c r="B86" s="525"/>
      <c r="C86" s="187" t="s">
        <v>233</v>
      </c>
      <c r="D86" s="430"/>
      <c r="E86" s="46">
        <f>D86*D87</f>
        <v>0</v>
      </c>
      <c r="F86" s="288" t="s">
        <v>231</v>
      </c>
      <c r="G86" s="430"/>
      <c r="H86" s="6">
        <f>G86*G87</f>
        <v>0</v>
      </c>
      <c r="I86" s="288" t="s">
        <v>231</v>
      </c>
      <c r="J86" s="430"/>
      <c r="K86" s="6">
        <f>J86*J87</f>
        <v>0</v>
      </c>
      <c r="L86" s="288" t="s">
        <v>231</v>
      </c>
      <c r="M86" s="430"/>
      <c r="N86" s="6">
        <f>M86*M87</f>
        <v>0</v>
      </c>
      <c r="O86" s="288" t="s">
        <v>231</v>
      </c>
    </row>
    <row r="87" spans="2:15" x14ac:dyDescent="0.2">
      <c r="B87" s="525"/>
      <c r="C87" s="187" t="s">
        <v>234</v>
      </c>
      <c r="D87" s="428"/>
      <c r="E87" s="46">
        <f>E86*0.3</f>
        <v>0</v>
      </c>
      <c r="F87" s="288" t="s">
        <v>232</v>
      </c>
      <c r="G87" s="429"/>
      <c r="H87" s="6">
        <f>H86*0.3</f>
        <v>0</v>
      </c>
      <c r="I87" s="288" t="s">
        <v>232</v>
      </c>
      <c r="J87" s="429"/>
      <c r="K87" s="6">
        <f>K86*0.3</f>
        <v>0</v>
      </c>
      <c r="L87" s="288" t="s">
        <v>232</v>
      </c>
      <c r="M87" s="429"/>
      <c r="N87" s="6">
        <f>N86*0.3</f>
        <v>0</v>
      </c>
      <c r="O87" s="288" t="s">
        <v>232</v>
      </c>
    </row>
    <row r="88" spans="2:15" x14ac:dyDescent="0.2">
      <c r="B88" s="525"/>
      <c r="C88" s="187" t="s">
        <v>105</v>
      </c>
      <c r="D88" s="362"/>
      <c r="E88" s="46">
        <f>E43</f>
        <v>0</v>
      </c>
      <c r="F88" s="288"/>
      <c r="G88" s="270"/>
      <c r="H88" s="46">
        <f t="shared" ref="H88:H94" si="37">H43</f>
        <v>0</v>
      </c>
      <c r="I88" s="387"/>
      <c r="J88" s="270"/>
      <c r="K88" s="46">
        <f>K43</f>
        <v>0</v>
      </c>
      <c r="L88" s="387"/>
      <c r="M88" s="270" t="s">
        <v>17</v>
      </c>
      <c r="N88" s="46">
        <f>N43</f>
        <v>0</v>
      </c>
      <c r="O88" s="258"/>
    </row>
    <row r="89" spans="2:15" x14ac:dyDescent="0.2">
      <c r="B89" s="525"/>
      <c r="C89" s="187" t="s">
        <v>196</v>
      </c>
      <c r="D89" s="363"/>
      <c r="E89" s="46">
        <f t="shared" ref="E89:E94" si="38">E44</f>
        <v>0</v>
      </c>
      <c r="F89" s="288"/>
      <c r="G89" s="271"/>
      <c r="H89" s="46">
        <f t="shared" si="37"/>
        <v>0</v>
      </c>
      <c r="I89" s="387"/>
      <c r="J89" s="271"/>
      <c r="K89" s="46">
        <f t="shared" ref="K89:K94" si="39">K44</f>
        <v>0</v>
      </c>
      <c r="L89" s="387"/>
      <c r="M89" s="271"/>
      <c r="N89" s="46">
        <f t="shared" ref="N89:N94" si="40">N44</f>
        <v>0</v>
      </c>
      <c r="O89" s="258"/>
    </row>
    <row r="90" spans="2:15" x14ac:dyDescent="0.2">
      <c r="B90" s="525"/>
      <c r="C90" s="187" t="s">
        <v>198</v>
      </c>
      <c r="D90" s="363"/>
      <c r="E90" s="46">
        <f t="shared" si="38"/>
        <v>0</v>
      </c>
      <c r="F90" s="288"/>
      <c r="G90" s="271"/>
      <c r="H90" s="46">
        <f t="shared" si="37"/>
        <v>0</v>
      </c>
      <c r="I90" s="387"/>
      <c r="J90" s="271"/>
      <c r="K90" s="46">
        <f t="shared" si="39"/>
        <v>0</v>
      </c>
      <c r="L90" s="387"/>
      <c r="M90" s="271"/>
      <c r="N90" s="46">
        <f t="shared" si="40"/>
        <v>0</v>
      </c>
      <c r="O90" s="258"/>
    </row>
    <row r="91" spans="2:15" x14ac:dyDescent="0.2">
      <c r="B91" s="525"/>
      <c r="C91" s="187" t="s">
        <v>199</v>
      </c>
      <c r="D91" s="360"/>
      <c r="E91" s="46">
        <f t="shared" si="38"/>
        <v>0</v>
      </c>
      <c r="F91" s="288"/>
      <c r="G91" s="271"/>
      <c r="H91" s="46">
        <f t="shared" si="37"/>
        <v>0</v>
      </c>
      <c r="I91" s="387"/>
      <c r="J91" s="271"/>
      <c r="K91" s="46">
        <f t="shared" si="39"/>
        <v>0</v>
      </c>
      <c r="L91" s="387"/>
      <c r="M91" s="271"/>
      <c r="N91" s="46">
        <f t="shared" si="40"/>
        <v>0</v>
      </c>
      <c r="O91" s="258"/>
    </row>
    <row r="92" spans="2:15" x14ac:dyDescent="0.2">
      <c r="B92" s="525"/>
      <c r="C92" s="187" t="s">
        <v>201</v>
      </c>
      <c r="D92" s="360"/>
      <c r="E92" s="46">
        <f t="shared" si="38"/>
        <v>0</v>
      </c>
      <c r="F92" s="288"/>
      <c r="G92" s="271"/>
      <c r="H92" s="46">
        <f t="shared" si="37"/>
        <v>0</v>
      </c>
      <c r="I92" s="387"/>
      <c r="J92" s="271"/>
      <c r="K92" s="46">
        <f t="shared" si="39"/>
        <v>0</v>
      </c>
      <c r="L92" s="387"/>
      <c r="M92" s="271"/>
      <c r="N92" s="46">
        <f t="shared" si="40"/>
        <v>0</v>
      </c>
      <c r="O92" s="258"/>
    </row>
    <row r="93" spans="2:15" x14ac:dyDescent="0.2">
      <c r="B93" s="525"/>
      <c r="C93" s="187" t="s">
        <v>203</v>
      </c>
      <c r="D93" s="360"/>
      <c r="E93" s="46">
        <f t="shared" si="38"/>
        <v>0</v>
      </c>
      <c r="F93" s="288"/>
      <c r="G93" s="271"/>
      <c r="H93" s="46">
        <f t="shared" si="37"/>
        <v>0</v>
      </c>
      <c r="I93" s="387"/>
      <c r="J93" s="271"/>
      <c r="K93" s="46">
        <f t="shared" si="39"/>
        <v>0</v>
      </c>
      <c r="L93" s="387"/>
      <c r="M93" s="271"/>
      <c r="N93" s="46">
        <f t="shared" si="40"/>
        <v>0</v>
      </c>
      <c r="O93" s="258"/>
    </row>
    <row r="94" spans="2:15" x14ac:dyDescent="0.2">
      <c r="B94" s="525"/>
      <c r="C94" s="187" t="s">
        <v>205</v>
      </c>
      <c r="D94" s="360"/>
      <c r="E94" s="46">
        <f t="shared" si="38"/>
        <v>0</v>
      </c>
      <c r="F94" s="288"/>
      <c r="G94" s="215"/>
      <c r="H94" s="46">
        <f t="shared" si="37"/>
        <v>0</v>
      </c>
      <c r="I94" s="389"/>
      <c r="J94" s="215"/>
      <c r="K94" s="46">
        <f t="shared" si="39"/>
        <v>0</v>
      </c>
      <c r="L94" s="389"/>
      <c r="M94" s="215"/>
      <c r="N94" s="46">
        <f t="shared" si="40"/>
        <v>0</v>
      </c>
      <c r="O94" s="288"/>
    </row>
    <row r="95" spans="2:15" x14ac:dyDescent="0.2">
      <c r="B95" s="525"/>
      <c r="C95" s="187" t="str">
        <f>IF(C50&lt;&gt;"",C50,"")</f>
        <v/>
      </c>
      <c r="D95" s="360"/>
      <c r="E95" s="46" t="str">
        <f>IF(E50=0,"",E50)</f>
        <v/>
      </c>
      <c r="F95" s="288"/>
      <c r="G95" s="215"/>
      <c r="H95" s="46" t="str">
        <f>IF(H50=0,"",H50)</f>
        <v/>
      </c>
      <c r="I95" s="389"/>
      <c r="J95" s="215"/>
      <c r="K95" s="46" t="str">
        <f>IF(K50=0,"",K50)</f>
        <v/>
      </c>
      <c r="L95" s="389"/>
      <c r="M95" s="215"/>
      <c r="N95" s="46" t="str">
        <f>IF(N50=0,"",N50)</f>
        <v/>
      </c>
      <c r="O95" s="288"/>
    </row>
    <row r="96" spans="2:15" x14ac:dyDescent="0.2">
      <c r="B96" s="525"/>
      <c r="C96" s="187" t="str">
        <f t="shared" ref="C96:C109" si="41">IF(C51&lt;&gt;"",C51,"")</f>
        <v/>
      </c>
      <c r="D96" s="360"/>
      <c r="E96" s="46" t="str">
        <f t="shared" ref="E96:E109" si="42">IF(E51=0,"",E51)</f>
        <v/>
      </c>
      <c r="F96" s="288"/>
      <c r="G96" s="215"/>
      <c r="H96" s="46" t="str">
        <f t="shared" ref="H96:H109" si="43">IF(H51=0,"",H51)</f>
        <v/>
      </c>
      <c r="I96" s="389"/>
      <c r="J96" s="215"/>
      <c r="K96" s="46" t="str">
        <f t="shared" ref="K96:K109" si="44">IF(K51=0,"",K51)</f>
        <v/>
      </c>
      <c r="L96" s="389"/>
      <c r="M96" s="215"/>
      <c r="N96" s="46" t="str">
        <f t="shared" ref="N96:N109" si="45">IF(N51=0,"",N51)</f>
        <v/>
      </c>
      <c r="O96" s="288"/>
    </row>
    <row r="97" spans="2:15" x14ac:dyDescent="0.2">
      <c r="B97" s="525"/>
      <c r="C97" s="187" t="str">
        <f t="shared" si="41"/>
        <v/>
      </c>
      <c r="D97" s="360"/>
      <c r="E97" s="46" t="str">
        <f t="shared" si="42"/>
        <v/>
      </c>
      <c r="F97" s="288"/>
      <c r="G97" s="215"/>
      <c r="H97" s="46" t="str">
        <f t="shared" si="43"/>
        <v/>
      </c>
      <c r="I97" s="389"/>
      <c r="J97" s="215"/>
      <c r="K97" s="46" t="str">
        <f t="shared" si="44"/>
        <v/>
      </c>
      <c r="L97" s="389"/>
      <c r="M97" s="215"/>
      <c r="N97" s="46" t="str">
        <f t="shared" si="45"/>
        <v/>
      </c>
      <c r="O97" s="288"/>
    </row>
    <row r="98" spans="2:15" x14ac:dyDescent="0.2">
      <c r="B98" s="526"/>
      <c r="C98" s="220" t="str">
        <f t="shared" si="41"/>
        <v/>
      </c>
      <c r="D98" s="268"/>
      <c r="E98" s="263" t="str">
        <f t="shared" si="42"/>
        <v/>
      </c>
      <c r="F98" s="292"/>
      <c r="G98" s="510"/>
      <c r="H98" s="263" t="str">
        <f t="shared" si="43"/>
        <v/>
      </c>
      <c r="I98" s="511"/>
      <c r="J98" s="510"/>
      <c r="K98" s="263" t="str">
        <f t="shared" si="44"/>
        <v/>
      </c>
      <c r="L98" s="511"/>
      <c r="M98" s="510"/>
      <c r="N98" s="263" t="str">
        <f t="shared" si="45"/>
        <v/>
      </c>
      <c r="O98" s="292"/>
    </row>
    <row r="99" spans="2:15" x14ac:dyDescent="0.2">
      <c r="B99" s="527"/>
      <c r="C99" s="187" t="str">
        <f t="shared" si="41"/>
        <v/>
      </c>
      <c r="D99" s="360"/>
      <c r="E99" s="46" t="str">
        <f t="shared" si="42"/>
        <v/>
      </c>
      <c r="F99" s="288"/>
      <c r="G99" s="215"/>
      <c r="H99" s="46" t="str">
        <f t="shared" si="43"/>
        <v/>
      </c>
      <c r="I99" s="389"/>
      <c r="J99" s="215"/>
      <c r="K99" s="46" t="str">
        <f t="shared" si="44"/>
        <v/>
      </c>
      <c r="L99" s="389"/>
      <c r="M99" s="215"/>
      <c r="N99" s="46" t="str">
        <f t="shared" si="45"/>
        <v/>
      </c>
      <c r="O99" s="288"/>
    </row>
    <row r="100" spans="2:15" x14ac:dyDescent="0.2">
      <c r="B100" s="528"/>
      <c r="C100" s="187" t="str">
        <f t="shared" si="41"/>
        <v/>
      </c>
      <c r="D100" s="360"/>
      <c r="E100" s="46" t="str">
        <f t="shared" si="42"/>
        <v/>
      </c>
      <c r="F100" s="288"/>
      <c r="G100" s="215"/>
      <c r="H100" s="46" t="str">
        <f t="shared" si="43"/>
        <v/>
      </c>
      <c r="I100" s="389"/>
      <c r="J100" s="215"/>
      <c r="K100" s="46" t="str">
        <f t="shared" si="44"/>
        <v/>
      </c>
      <c r="L100" s="389"/>
      <c r="M100" s="215"/>
      <c r="N100" s="46" t="str">
        <f t="shared" si="45"/>
        <v/>
      </c>
      <c r="O100" s="288"/>
    </row>
    <row r="101" spans="2:15" x14ac:dyDescent="0.2">
      <c r="B101" s="528"/>
      <c r="C101" s="187" t="str">
        <f t="shared" si="41"/>
        <v/>
      </c>
      <c r="D101" s="360"/>
      <c r="E101" s="46" t="str">
        <f t="shared" si="42"/>
        <v/>
      </c>
      <c r="F101" s="288"/>
      <c r="G101" s="215"/>
      <c r="H101" s="46" t="str">
        <f t="shared" si="43"/>
        <v/>
      </c>
      <c r="I101" s="389"/>
      <c r="J101" s="215"/>
      <c r="K101" s="46" t="str">
        <f t="shared" si="44"/>
        <v/>
      </c>
      <c r="L101" s="389"/>
      <c r="M101" s="215"/>
      <c r="N101" s="46" t="str">
        <f t="shared" si="45"/>
        <v/>
      </c>
      <c r="O101" s="288"/>
    </row>
    <row r="102" spans="2:15" x14ac:dyDescent="0.2">
      <c r="B102" s="528"/>
      <c r="C102" s="187" t="str">
        <f t="shared" si="41"/>
        <v/>
      </c>
      <c r="D102" s="360"/>
      <c r="E102" s="46" t="str">
        <f t="shared" si="42"/>
        <v/>
      </c>
      <c r="F102" s="288"/>
      <c r="G102" s="215"/>
      <c r="H102" s="46" t="str">
        <f t="shared" si="43"/>
        <v/>
      </c>
      <c r="I102" s="389"/>
      <c r="J102" s="215"/>
      <c r="K102" s="46" t="str">
        <f t="shared" si="44"/>
        <v/>
      </c>
      <c r="L102" s="389"/>
      <c r="M102" s="215"/>
      <c r="N102" s="46" t="str">
        <f t="shared" si="45"/>
        <v/>
      </c>
      <c r="O102" s="288"/>
    </row>
    <row r="103" spans="2:15" x14ac:dyDescent="0.2">
      <c r="B103" s="528"/>
      <c r="C103" s="187" t="str">
        <f t="shared" si="41"/>
        <v/>
      </c>
      <c r="D103" s="360"/>
      <c r="E103" s="46" t="str">
        <f t="shared" si="42"/>
        <v/>
      </c>
      <c r="F103" s="288"/>
      <c r="G103" s="215"/>
      <c r="H103" s="46" t="str">
        <f t="shared" si="43"/>
        <v/>
      </c>
      <c r="I103" s="389"/>
      <c r="J103" s="215"/>
      <c r="K103" s="46" t="str">
        <f t="shared" si="44"/>
        <v/>
      </c>
      <c r="L103" s="389"/>
      <c r="M103" s="215"/>
      <c r="N103" s="46" t="str">
        <f t="shared" si="45"/>
        <v/>
      </c>
      <c r="O103" s="288"/>
    </row>
    <row r="104" spans="2:15" x14ac:dyDescent="0.2">
      <c r="B104" s="528"/>
      <c r="C104" s="187" t="str">
        <f t="shared" si="41"/>
        <v/>
      </c>
      <c r="D104" s="360"/>
      <c r="E104" s="46" t="str">
        <f t="shared" si="42"/>
        <v/>
      </c>
      <c r="F104" s="288"/>
      <c r="G104" s="215"/>
      <c r="H104" s="46" t="str">
        <f t="shared" si="43"/>
        <v/>
      </c>
      <c r="I104" s="389"/>
      <c r="J104" s="215"/>
      <c r="K104" s="46" t="str">
        <f t="shared" si="44"/>
        <v/>
      </c>
      <c r="L104" s="389"/>
      <c r="M104" s="215"/>
      <c r="N104" s="46" t="str">
        <f t="shared" si="45"/>
        <v/>
      </c>
      <c r="O104" s="288"/>
    </row>
    <row r="105" spans="2:15" x14ac:dyDescent="0.2">
      <c r="B105" s="528"/>
      <c r="C105" s="187" t="str">
        <f t="shared" si="41"/>
        <v/>
      </c>
      <c r="D105" s="360"/>
      <c r="E105" s="46" t="str">
        <f t="shared" si="42"/>
        <v/>
      </c>
      <c r="F105" s="288"/>
      <c r="G105" s="215"/>
      <c r="H105" s="46" t="str">
        <f t="shared" si="43"/>
        <v/>
      </c>
      <c r="I105" s="389"/>
      <c r="J105" s="215"/>
      <c r="K105" s="46" t="str">
        <f t="shared" si="44"/>
        <v/>
      </c>
      <c r="L105" s="389"/>
      <c r="M105" s="215"/>
      <c r="N105" s="46" t="str">
        <f t="shared" si="45"/>
        <v/>
      </c>
      <c r="O105" s="288"/>
    </row>
    <row r="106" spans="2:15" x14ac:dyDescent="0.2">
      <c r="B106" s="528"/>
      <c r="C106" s="187" t="str">
        <f t="shared" si="41"/>
        <v/>
      </c>
      <c r="D106" s="360"/>
      <c r="E106" s="46" t="str">
        <f t="shared" si="42"/>
        <v/>
      </c>
      <c r="F106" s="288"/>
      <c r="G106" s="215"/>
      <c r="H106" s="46" t="str">
        <f t="shared" si="43"/>
        <v/>
      </c>
      <c r="I106" s="389"/>
      <c r="J106" s="215"/>
      <c r="K106" s="46" t="str">
        <f t="shared" si="44"/>
        <v/>
      </c>
      <c r="L106" s="389"/>
      <c r="M106" s="215"/>
      <c r="N106" s="46" t="str">
        <f t="shared" si="45"/>
        <v/>
      </c>
      <c r="O106" s="288"/>
    </row>
    <row r="107" spans="2:15" x14ac:dyDescent="0.2">
      <c r="B107" s="528"/>
      <c r="C107" s="187" t="str">
        <f t="shared" si="41"/>
        <v/>
      </c>
      <c r="D107" s="360"/>
      <c r="E107" s="46" t="str">
        <f t="shared" si="42"/>
        <v/>
      </c>
      <c r="F107" s="288"/>
      <c r="G107" s="215"/>
      <c r="H107" s="46" t="str">
        <f t="shared" si="43"/>
        <v/>
      </c>
      <c r="I107" s="389"/>
      <c r="J107" s="215"/>
      <c r="K107" s="46" t="str">
        <f t="shared" si="44"/>
        <v/>
      </c>
      <c r="L107" s="389"/>
      <c r="M107" s="215"/>
      <c r="N107" s="46" t="str">
        <f t="shared" si="45"/>
        <v/>
      </c>
      <c r="O107" s="288"/>
    </row>
    <row r="108" spans="2:15" x14ac:dyDescent="0.2">
      <c r="B108" s="528"/>
      <c r="C108" s="187" t="str">
        <f t="shared" si="41"/>
        <v/>
      </c>
      <c r="D108" s="360"/>
      <c r="E108" s="46" t="str">
        <f t="shared" si="42"/>
        <v/>
      </c>
      <c r="F108" s="288"/>
      <c r="G108" s="215"/>
      <c r="H108" s="46" t="str">
        <f t="shared" si="43"/>
        <v/>
      </c>
      <c r="I108" s="389"/>
      <c r="J108" s="215"/>
      <c r="K108" s="46" t="str">
        <f t="shared" si="44"/>
        <v/>
      </c>
      <c r="L108" s="389"/>
      <c r="M108" s="215"/>
      <c r="N108" s="46" t="str">
        <f t="shared" si="45"/>
        <v/>
      </c>
      <c r="O108" s="288"/>
    </row>
    <row r="109" spans="2:15" x14ac:dyDescent="0.2">
      <c r="B109" s="528"/>
      <c r="C109" s="384" t="str">
        <f t="shared" si="41"/>
        <v/>
      </c>
      <c r="D109" s="364"/>
      <c r="E109" s="269" t="str">
        <f t="shared" si="42"/>
        <v/>
      </c>
      <c r="F109" s="385"/>
      <c r="G109" s="227"/>
      <c r="H109" s="269" t="str">
        <f t="shared" si="43"/>
        <v/>
      </c>
      <c r="I109" s="390"/>
      <c r="J109" s="227"/>
      <c r="K109" s="269" t="str">
        <f t="shared" si="44"/>
        <v/>
      </c>
      <c r="L109" s="390"/>
      <c r="M109" s="227"/>
      <c r="N109" s="269" t="str">
        <f t="shared" si="45"/>
        <v/>
      </c>
      <c r="O109" s="385"/>
    </row>
    <row r="110" spans="2:15" x14ac:dyDescent="0.2">
      <c r="C110" s="187" t="s">
        <v>216</v>
      </c>
      <c r="D110" s="360"/>
      <c r="E110" s="249">
        <f>'FINANCIACION AJENA'!B28</f>
        <v>0</v>
      </c>
      <c r="F110" s="289"/>
      <c r="G110" s="215"/>
      <c r="H110" s="7">
        <f>'FINANCIACION AJENA'!B40</f>
        <v>0</v>
      </c>
      <c r="I110" s="391"/>
      <c r="J110" s="215"/>
      <c r="K110" s="30">
        <f>'FINANCIACION AJENA'!B52</f>
        <v>0</v>
      </c>
      <c r="L110" s="396"/>
      <c r="M110" s="215"/>
      <c r="N110" s="30">
        <f>'FINANCIACION AJENA'!B64</f>
        <v>0</v>
      </c>
      <c r="O110" s="424"/>
    </row>
    <row r="111" spans="2:15" x14ac:dyDescent="0.2">
      <c r="C111" s="187" t="s">
        <v>217</v>
      </c>
      <c r="D111" s="408">
        <v>0.06</v>
      </c>
      <c r="E111" s="46">
        <f>Y38*D111</f>
        <v>0</v>
      </c>
      <c r="F111" s="288"/>
      <c r="G111" s="408">
        <v>0.06</v>
      </c>
      <c r="H111" s="6">
        <f>AA38*G111</f>
        <v>0</v>
      </c>
      <c r="I111" s="387"/>
      <c r="J111" s="408">
        <v>0.06</v>
      </c>
      <c r="K111" s="6">
        <f>AC38*J111</f>
        <v>0</v>
      </c>
      <c r="L111" s="387"/>
      <c r="M111" s="408">
        <v>0.06</v>
      </c>
      <c r="N111" s="3">
        <f>AE38*M111</f>
        <v>0</v>
      </c>
      <c r="O111" s="422"/>
    </row>
    <row r="112" spans="2:15" x14ac:dyDescent="0.2">
      <c r="C112" s="187" t="s">
        <v>218</v>
      </c>
      <c r="D112" s="360"/>
      <c r="E112" s="248">
        <f>'FINANCIACION AJENA'!J16</f>
        <v>0</v>
      </c>
      <c r="F112" s="288"/>
      <c r="H112" s="3">
        <f>'FINANCIACION AJENA'!W28</f>
        <v>0</v>
      </c>
      <c r="I112" s="389"/>
      <c r="L112" s="389"/>
      <c r="O112" s="422"/>
    </row>
    <row r="113" spans="1:15" x14ac:dyDescent="0.2">
      <c r="C113" s="187" t="s">
        <v>219</v>
      </c>
      <c r="D113" s="360"/>
      <c r="E113" s="248">
        <f>'FINANCIACION AJENA'!B27</f>
        <v>0</v>
      </c>
      <c r="F113" s="288"/>
      <c r="H113" s="3">
        <f>'FINANCIACION AJENA'!B39</f>
        <v>0</v>
      </c>
      <c r="I113" s="389"/>
      <c r="K113" s="6">
        <f>'FINANCIACION AJENA'!B51</f>
        <v>0</v>
      </c>
      <c r="L113" s="389"/>
      <c r="N113" s="3">
        <f>'FINANCIACION AJENA'!B63</f>
        <v>0</v>
      </c>
      <c r="O113" s="422"/>
    </row>
    <row r="114" spans="1:15" x14ac:dyDescent="0.2">
      <c r="C114" s="187" t="s">
        <v>274</v>
      </c>
      <c r="D114" s="360"/>
      <c r="E114" s="248">
        <f>'FINANCIACION AJENA'!B26</f>
        <v>0</v>
      </c>
      <c r="F114" s="288"/>
      <c r="H114" s="3">
        <f>'FINANCIACION AJENA'!B38</f>
        <v>0</v>
      </c>
      <c r="I114" s="389"/>
      <c r="K114" s="6">
        <f>'FINANCIACION AJENA'!B50</f>
        <v>0</v>
      </c>
      <c r="L114" s="389"/>
      <c r="N114" s="3">
        <f>'FINANCIACION AJENA'!B62</f>
        <v>0</v>
      </c>
      <c r="O114" s="422"/>
    </row>
    <row r="115" spans="1:15" x14ac:dyDescent="0.2">
      <c r="C115" s="187" t="s">
        <v>230</v>
      </c>
      <c r="D115" s="360"/>
      <c r="F115" s="288"/>
      <c r="H115" s="41">
        <f>E77</f>
        <v>0</v>
      </c>
      <c r="I115" s="389"/>
      <c r="K115" s="6">
        <f>H77</f>
        <v>0</v>
      </c>
      <c r="L115" s="389"/>
      <c r="N115" s="41">
        <f>K77</f>
        <v>0</v>
      </c>
      <c r="O115" s="422"/>
    </row>
    <row r="116" spans="1:15" x14ac:dyDescent="0.2">
      <c r="A116" s="179" t="s">
        <v>220</v>
      </c>
      <c r="C116" s="187" t="s">
        <v>221</v>
      </c>
      <c r="D116" s="360"/>
      <c r="E116" s="248"/>
      <c r="F116" s="300"/>
      <c r="H116" s="225">
        <v>0</v>
      </c>
      <c r="I116" s="392"/>
      <c r="K116" s="225">
        <v>0</v>
      </c>
      <c r="L116" s="392"/>
      <c r="N116" s="226">
        <v>0</v>
      </c>
      <c r="O116" s="425"/>
    </row>
    <row r="117" spans="1:15" x14ac:dyDescent="0.2">
      <c r="C117" s="187" t="s">
        <v>228</v>
      </c>
      <c r="D117" s="360"/>
      <c r="E117" s="248"/>
      <c r="F117" s="288"/>
      <c r="H117" s="419"/>
      <c r="I117" s="389"/>
      <c r="K117" s="226">
        <v>0</v>
      </c>
      <c r="L117" s="389"/>
      <c r="N117" s="226">
        <v>0</v>
      </c>
      <c r="O117" s="279"/>
    </row>
    <row r="118" spans="1:15" x14ac:dyDescent="0.2">
      <c r="C118" s="187" t="s">
        <v>222</v>
      </c>
      <c r="D118" s="360"/>
      <c r="E118" s="383"/>
      <c r="F118" s="288"/>
      <c r="H118" s="226">
        <v>0</v>
      </c>
      <c r="I118" s="389"/>
      <c r="K118" s="225"/>
      <c r="L118" s="389"/>
      <c r="N118" s="226"/>
      <c r="O118" s="279"/>
    </row>
    <row r="119" spans="1:15" x14ac:dyDescent="0.2">
      <c r="A119" s="179" t="s">
        <v>191</v>
      </c>
      <c r="B119" s="410">
        <v>0.3</v>
      </c>
      <c r="C119" s="187" t="s">
        <v>223</v>
      </c>
      <c r="D119" s="360"/>
      <c r="E119" s="248">
        <v>0</v>
      </c>
      <c r="F119" s="288"/>
      <c r="G119" s="215"/>
      <c r="H119" s="4">
        <f>S42</f>
        <v>0</v>
      </c>
      <c r="I119" s="389"/>
      <c r="J119" s="215"/>
      <c r="K119" s="6">
        <f>T42</f>
        <v>0</v>
      </c>
      <c r="L119" s="389"/>
      <c r="M119" s="215"/>
      <c r="N119" s="286">
        <f>U42</f>
        <v>0</v>
      </c>
      <c r="O119" s="279"/>
    </row>
    <row r="120" spans="1:15" x14ac:dyDescent="0.2">
      <c r="A120" s="179" t="s">
        <v>206</v>
      </c>
      <c r="B120" s="332">
        <f>B65</f>
        <v>0.21</v>
      </c>
      <c r="C120" s="187" t="s">
        <v>207</v>
      </c>
      <c r="D120" s="360"/>
      <c r="E120" s="46">
        <f>E65</f>
        <v>0</v>
      </c>
      <c r="F120" s="288"/>
      <c r="G120" s="215"/>
      <c r="H120" s="46">
        <f>H65</f>
        <v>0</v>
      </c>
      <c r="I120" s="387"/>
      <c r="J120" s="215"/>
      <c r="K120" s="46">
        <f>K65</f>
        <v>0</v>
      </c>
      <c r="L120" s="387"/>
      <c r="M120" s="215"/>
      <c r="N120" s="46">
        <f>N65</f>
        <v>0</v>
      </c>
      <c r="O120" s="258"/>
    </row>
    <row r="121" spans="1:15" x14ac:dyDescent="0.2">
      <c r="C121" s="205" t="s">
        <v>224</v>
      </c>
      <c r="D121" s="360"/>
      <c r="E121" s="46">
        <f>SUM(E83:E120)</f>
        <v>0</v>
      </c>
      <c r="F121" s="292"/>
      <c r="H121" s="6">
        <f>SUM(H83:H120)</f>
        <v>0</v>
      </c>
      <c r="I121" s="387"/>
      <c r="K121" s="6">
        <f>SUM(K83:K120)</f>
        <v>0</v>
      </c>
      <c r="L121" s="387"/>
      <c r="N121" s="6">
        <f>SUM(N83:N120)</f>
        <v>0</v>
      </c>
      <c r="O121" s="258"/>
    </row>
    <row r="122" spans="1:15" x14ac:dyDescent="0.2">
      <c r="C122" s="205" t="s">
        <v>225</v>
      </c>
      <c r="D122" s="365"/>
      <c r="E122" s="265">
        <f>(E22-E35-E120)-Y40</f>
        <v>0</v>
      </c>
      <c r="F122" s="293"/>
      <c r="G122" s="221"/>
      <c r="H122" s="35">
        <f>(H22-H35-H120)-AA40+Y40</f>
        <v>0</v>
      </c>
      <c r="I122" s="393"/>
      <c r="J122" s="221"/>
      <c r="K122" s="35">
        <f>(K22-K35-K120)-AC40+AA40</f>
        <v>0</v>
      </c>
      <c r="L122" s="393"/>
      <c r="M122" s="221"/>
      <c r="N122" s="380">
        <f>(N22-N35-N120)-AE40+AC40</f>
        <v>0</v>
      </c>
      <c r="O122" s="426"/>
    </row>
    <row r="123" spans="1:15" x14ac:dyDescent="0.2">
      <c r="C123" s="222" t="s">
        <v>226</v>
      </c>
      <c r="D123" s="366"/>
      <c r="E123" s="266">
        <f>E82-E121-E122</f>
        <v>0</v>
      </c>
      <c r="F123" s="294"/>
      <c r="G123" s="223"/>
      <c r="H123" s="60">
        <f>H82-H121-H122</f>
        <v>0</v>
      </c>
      <c r="I123" s="394"/>
      <c r="J123" s="223"/>
      <c r="K123" s="60">
        <f>K82-K121-K122</f>
        <v>0</v>
      </c>
      <c r="L123" s="394"/>
      <c r="M123" s="223"/>
      <c r="N123" s="380">
        <f>N82-N121-N122</f>
        <v>0</v>
      </c>
      <c r="O123" s="426"/>
    </row>
    <row r="124" spans="1:15" ht="16" thickBot="1" x14ac:dyDescent="0.25">
      <c r="C124" s="295" t="s">
        <v>227</v>
      </c>
      <c r="D124" s="367"/>
      <c r="E124" s="358">
        <f>E123</f>
        <v>0</v>
      </c>
      <c r="F124" s="297"/>
      <c r="G124" s="296"/>
      <c r="H124" s="298">
        <f>H123+E124</f>
        <v>0</v>
      </c>
      <c r="I124" s="395"/>
      <c r="J124" s="296"/>
      <c r="K124" s="299">
        <f>H124+K123</f>
        <v>0</v>
      </c>
      <c r="L124" s="397"/>
      <c r="M124" s="296"/>
      <c r="N124" s="381">
        <f>K124+N123</f>
        <v>0</v>
      </c>
      <c r="O124" s="427"/>
    </row>
    <row r="125" spans="1:15" x14ac:dyDescent="0.2">
      <c r="N125" s="41"/>
      <c r="O125" s="41"/>
    </row>
    <row r="126" spans="1:15" x14ac:dyDescent="0.2">
      <c r="K126" s="3"/>
      <c r="L126" s="3"/>
    </row>
    <row r="127" spans="1:15" x14ac:dyDescent="0.2">
      <c r="K127" s="3"/>
      <c r="L127" s="3"/>
    </row>
    <row r="128" spans="1:15" x14ac:dyDescent="0.2">
      <c r="H128" s="6"/>
    </row>
  </sheetData>
  <sheetProtection algorithmName="SHA-512" hashValue="nTYOAD7Kg2N9rLhN+8//t2/+ZMCpas3tYfmHMCdusqpo3MDvQSNdZJfNNhxMlWP7MUlhueQ2+YtUyuPyJnoB6A==" saltValue="qGumH5OMGeWn4fWlOyKOBw==" spinCount="100000" sheet="1" objects="1" scenarios="1"/>
  <mergeCells count="23">
    <mergeCell ref="X8:Y8"/>
    <mergeCell ref="Q5:U5"/>
    <mergeCell ref="W5:AE5"/>
    <mergeCell ref="E8:F8"/>
    <mergeCell ref="E30:F30"/>
    <mergeCell ref="A3:AT3"/>
    <mergeCell ref="AI7:AJ7"/>
    <mergeCell ref="AK7:AM7"/>
    <mergeCell ref="AN7:AP7"/>
    <mergeCell ref="AQ7:AS7"/>
    <mergeCell ref="AG5:AT5"/>
    <mergeCell ref="C5:O5"/>
    <mergeCell ref="C29:O29"/>
    <mergeCell ref="C72:O72"/>
    <mergeCell ref="E41:F41"/>
    <mergeCell ref="H41:I41"/>
    <mergeCell ref="K41:L41"/>
    <mergeCell ref="N41:O41"/>
    <mergeCell ref="B54:B64"/>
    <mergeCell ref="B43:B53"/>
    <mergeCell ref="B86:B98"/>
    <mergeCell ref="B99:B109"/>
    <mergeCell ref="C40:O40"/>
  </mergeCells>
  <phoneticPr fontId="9" type="noConversion"/>
  <pageMargins left="0.7" right="0.7" top="0.75" bottom="0.75" header="0.3" footer="0.3"/>
  <pageSetup paperSize="9" orientation="portrait" horizontalDpi="0" verticalDpi="0"/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2F9761-83F1-8745-902A-589C4EDB0DDA}">
  <dimension ref="A1:M69"/>
  <sheetViews>
    <sheetView showGridLines="0" workbookViewId="0">
      <selection activeCell="B4" sqref="B4"/>
    </sheetView>
  </sheetViews>
  <sheetFormatPr baseColWidth="10" defaultRowHeight="15" x14ac:dyDescent="0.2"/>
  <cols>
    <col min="1" max="1" width="38.1640625" customWidth="1"/>
    <col min="2" max="2" width="18" customWidth="1"/>
    <col min="3" max="3" width="15" bestFit="1" customWidth="1"/>
    <col min="4" max="4" width="18.5" customWidth="1"/>
    <col min="5" max="5" width="14.1640625" customWidth="1"/>
    <col min="6" max="6" width="23.6640625" customWidth="1"/>
    <col min="7" max="7" width="17.1640625" customWidth="1"/>
    <col min="8" max="8" width="19.83203125" customWidth="1"/>
    <col min="9" max="9" width="18.1640625" customWidth="1"/>
    <col min="10" max="10" width="20.6640625" customWidth="1"/>
  </cols>
  <sheetData>
    <row r="1" spans="1:13" ht="25" customHeight="1" x14ac:dyDescent="0.25">
      <c r="A1" s="529" t="s">
        <v>276</v>
      </c>
      <c r="B1" s="529"/>
      <c r="C1" s="529"/>
      <c r="D1" s="529"/>
      <c r="E1" s="529"/>
      <c r="F1" s="529"/>
      <c r="G1" s="529"/>
      <c r="H1" s="529"/>
      <c r="I1" s="529"/>
      <c r="J1" s="529"/>
    </row>
    <row r="2" spans="1:13" ht="16" thickBot="1" x14ac:dyDescent="0.25"/>
    <row r="3" spans="1:13" x14ac:dyDescent="0.2">
      <c r="A3" s="545" t="s">
        <v>281</v>
      </c>
      <c r="B3" s="478"/>
      <c r="C3" s="542">
        <f>'PRESUP. CAPITAL'!E6</f>
        <v>2025</v>
      </c>
      <c r="D3" s="543"/>
      <c r="E3" s="542">
        <f>'PRESUP. CAPITAL'!F6</f>
        <v>2026</v>
      </c>
      <c r="F3" s="543"/>
      <c r="G3" s="542">
        <f>'PRESUP. CAPITAL'!G6</f>
        <v>2027</v>
      </c>
      <c r="H3" s="543"/>
      <c r="I3" s="542">
        <f>'PRESUP. CAPITAL'!H6</f>
        <v>2028</v>
      </c>
      <c r="J3" s="543"/>
      <c r="K3" s="441"/>
      <c r="L3" s="441"/>
      <c r="M3" s="441"/>
    </row>
    <row r="4" spans="1:13" x14ac:dyDescent="0.2">
      <c r="A4" s="479" t="s">
        <v>237</v>
      </c>
      <c r="B4" s="499" t="s">
        <v>17</v>
      </c>
      <c r="C4" s="479"/>
      <c r="D4" s="480"/>
      <c r="E4" s="479"/>
      <c r="F4" s="480"/>
      <c r="G4" s="479"/>
      <c r="H4" s="480"/>
      <c r="I4" s="479"/>
      <c r="J4" s="480"/>
      <c r="K4" s="441"/>
      <c r="L4" s="441"/>
      <c r="M4" s="441"/>
    </row>
    <row r="5" spans="1:13" x14ac:dyDescent="0.2">
      <c r="A5" s="479"/>
      <c r="B5" s="480"/>
      <c r="C5" s="479"/>
      <c r="D5" s="480"/>
      <c r="E5" s="479"/>
      <c r="F5" s="480"/>
      <c r="G5" s="479"/>
      <c r="H5" s="480"/>
      <c r="I5" s="479"/>
      <c r="J5" s="480"/>
      <c r="K5" s="441"/>
      <c r="L5" s="441"/>
      <c r="M5" s="441"/>
    </row>
    <row r="6" spans="1:13" x14ac:dyDescent="0.2">
      <c r="A6" s="479" t="s">
        <v>238</v>
      </c>
      <c r="B6" s="500"/>
      <c r="C6" s="481">
        <f>'prespuestos-ANALISIS FINANCIERO'!Y23/1000</f>
        <v>0</v>
      </c>
      <c r="D6" s="446" t="str">
        <f>IFERROR(C6/$B6-1,"")</f>
        <v/>
      </c>
      <c r="E6" s="481">
        <f>'prespuestos-ANALISIS FINANCIERO'!AA23/1000</f>
        <v>0</v>
      </c>
      <c r="F6" s="446" t="str">
        <f>IFERROR(E6/$B6-1,"")</f>
        <v/>
      </c>
      <c r="G6" s="481">
        <f>'prespuestos-ANALISIS FINANCIERO'!AC23/1000</f>
        <v>0</v>
      </c>
      <c r="H6" s="446" t="str">
        <f>IFERROR(G6/$B6-1,"")</f>
        <v/>
      </c>
      <c r="I6" s="481">
        <f>'prespuestos-ANALISIS FINANCIERO'!AE23/1000</f>
        <v>0</v>
      </c>
      <c r="J6" s="446" t="str">
        <f>IFERROR(I6/$B6-1,"")</f>
        <v/>
      </c>
      <c r="K6" s="441"/>
      <c r="L6" s="441"/>
      <c r="M6" s="441"/>
    </row>
    <row r="7" spans="1:13" x14ac:dyDescent="0.2">
      <c r="A7" s="479" t="s">
        <v>239</v>
      </c>
      <c r="B7" s="500"/>
      <c r="C7" s="481">
        <f>('prespuestos-ANALISIS FINANCIERO'!R9+'prespuestos-ANALISIS FINANCIERO'!R35)/1000</f>
        <v>0</v>
      </c>
      <c r="D7" s="446" t="str">
        <f>IFERROR(C7/$B7-1,"")</f>
        <v/>
      </c>
      <c r="E7" s="481">
        <f>('prespuestos-ANALISIS FINANCIERO'!S9+'prespuestos-ANALISIS FINANCIERO'!S35)/1000</f>
        <v>0</v>
      </c>
      <c r="F7" s="446" t="str">
        <f>IFERROR(E7/$B7-1,"")</f>
        <v/>
      </c>
      <c r="G7" s="481">
        <f>('prespuestos-ANALISIS FINANCIERO'!T9+'prespuestos-ANALISIS FINANCIERO'!T35)/1000</f>
        <v>0</v>
      </c>
      <c r="H7" s="446" t="str">
        <f>IFERROR(G7/$B7-1,"")</f>
        <v/>
      </c>
      <c r="I7" s="481">
        <f>('prespuestos-ANALISIS FINANCIERO'!U9+'prespuestos-ANALISIS FINANCIERO'!U35)/1000</f>
        <v>0</v>
      </c>
      <c r="J7" s="446" t="str">
        <f>IFERROR(I7/$B7-1,"")</f>
        <v/>
      </c>
      <c r="K7" s="441"/>
      <c r="L7" s="441"/>
      <c r="M7" s="441"/>
    </row>
    <row r="8" spans="1:13" x14ac:dyDescent="0.2">
      <c r="A8" s="479"/>
      <c r="B8" s="480"/>
      <c r="C8" s="479"/>
      <c r="D8" s="480"/>
      <c r="E8" s="479"/>
      <c r="F8" s="480"/>
      <c r="G8" s="479"/>
      <c r="H8" s="480"/>
      <c r="I8" s="479"/>
      <c r="J8" s="480"/>
      <c r="K8" s="441"/>
      <c r="L8" s="441"/>
      <c r="M8" s="441"/>
    </row>
    <row r="9" spans="1:13" x14ac:dyDescent="0.2">
      <c r="A9" s="482" t="s">
        <v>240</v>
      </c>
      <c r="B9" s="483"/>
      <c r="C9" s="484"/>
      <c r="D9" s="485"/>
      <c r="E9" s="484"/>
      <c r="F9" s="485"/>
      <c r="G9" s="484"/>
      <c r="H9" s="485"/>
      <c r="I9" s="484"/>
      <c r="J9" s="485"/>
      <c r="K9" s="441"/>
      <c r="L9" s="441"/>
      <c r="M9" s="441"/>
    </row>
    <row r="10" spans="1:13" x14ac:dyDescent="0.2">
      <c r="A10" s="486" t="s">
        <v>241</v>
      </c>
      <c r="B10" s="501"/>
      <c r="C10" s="443" t="str">
        <f>'prespuestos-ANALISIS FINANCIERO'!X9</f>
        <v/>
      </c>
      <c r="D10" s="453">
        <f>IFERROR((C10-$B10)*100,0)</f>
        <v>0</v>
      </c>
      <c r="E10" s="443" t="str">
        <f>'prespuestos-ANALISIS FINANCIERO'!Z9</f>
        <v/>
      </c>
      <c r="F10" s="453">
        <f>IFERROR((E10-$B10)*100,0)</f>
        <v>0</v>
      </c>
      <c r="G10" s="443" t="str">
        <f>'prespuestos-ANALISIS FINANCIERO'!AB9</f>
        <v/>
      </c>
      <c r="H10" s="453">
        <f>IFERROR((G10-$B10)*100,0)</f>
        <v>0</v>
      </c>
      <c r="I10" s="443" t="str">
        <f>'prespuestos-ANALISIS FINANCIERO'!AD9</f>
        <v/>
      </c>
      <c r="J10" s="453">
        <f>IFERROR((I10-$B10)*100,0)</f>
        <v>0</v>
      </c>
      <c r="K10" s="437"/>
      <c r="L10" s="437"/>
      <c r="M10" s="437"/>
    </row>
    <row r="11" spans="1:13" x14ac:dyDescent="0.2">
      <c r="A11" s="486" t="s">
        <v>242</v>
      </c>
      <c r="B11" s="498">
        <f>SUM(B12:B14)</f>
        <v>0</v>
      </c>
      <c r="C11" s="443" t="str">
        <f>'prespuestos-ANALISIS FINANCIERO'!X16</f>
        <v/>
      </c>
      <c r="D11" s="453">
        <f>IFERROR((C11-$B11)*100,0)</f>
        <v>0</v>
      </c>
      <c r="E11" s="443" t="str">
        <f>'prespuestos-ANALISIS FINANCIERO'!Z16</f>
        <v/>
      </c>
      <c r="F11" s="453">
        <f>IFERROR((E11-$B11)*100,0)</f>
        <v>0</v>
      </c>
      <c r="G11" s="443" t="str">
        <f>'prespuestos-ANALISIS FINANCIERO'!AB16</f>
        <v/>
      </c>
      <c r="H11" s="453">
        <f>IFERROR((G11-$B11)*100,0)</f>
        <v>0</v>
      </c>
      <c r="I11" s="443" t="str">
        <f>'prespuestos-ANALISIS FINANCIERO'!AD16</f>
        <v/>
      </c>
      <c r="J11" s="453">
        <f>IFERROR((I11-$B11)*100,0)</f>
        <v>0</v>
      </c>
      <c r="K11" s="437"/>
      <c r="L11" s="437"/>
      <c r="M11" s="437"/>
    </row>
    <row r="12" spans="1:13" x14ac:dyDescent="0.2">
      <c r="A12" s="487" t="s">
        <v>109</v>
      </c>
      <c r="B12" s="502"/>
      <c r="C12" s="444" t="str">
        <f>'prespuestos-ANALISIS FINANCIERO'!X17</f>
        <v/>
      </c>
      <c r="D12" s="453">
        <f>IFERROR((C12-$B12)*100,0)</f>
        <v>0</v>
      </c>
      <c r="E12" s="444" t="str">
        <f>'prespuestos-ANALISIS FINANCIERO'!Z17</f>
        <v/>
      </c>
      <c r="F12" s="453">
        <f>IFERROR((E12-$B12)*100,0)</f>
        <v>0</v>
      </c>
      <c r="G12" s="444" t="str">
        <f>'prespuestos-ANALISIS FINANCIERO'!AB17</f>
        <v/>
      </c>
      <c r="H12" s="453">
        <f>IFERROR((G12-$B12)*100,0)</f>
        <v>0</v>
      </c>
      <c r="I12" s="444" t="str">
        <f>'prespuestos-ANALISIS FINANCIERO'!AD17</f>
        <v/>
      </c>
      <c r="J12" s="453">
        <f>IFERROR((I12-$B12)*100,0)</f>
        <v>0</v>
      </c>
      <c r="K12" s="437"/>
      <c r="L12" s="437"/>
      <c r="M12" s="437"/>
    </row>
    <row r="13" spans="1:13" x14ac:dyDescent="0.2">
      <c r="A13" s="487" t="s">
        <v>243</v>
      </c>
      <c r="B13" s="502"/>
      <c r="C13" s="444" t="str">
        <f>'prespuestos-ANALISIS FINANCIERO'!X18</f>
        <v/>
      </c>
      <c r="D13" s="453">
        <f>IFERROR((C13-$B13)*100,0)</f>
        <v>0</v>
      </c>
      <c r="E13" s="444" t="str">
        <f>'prespuestos-ANALISIS FINANCIERO'!Z18</f>
        <v/>
      </c>
      <c r="F13" s="453">
        <f>IFERROR((E13-$B13)*100,0)</f>
        <v>0</v>
      </c>
      <c r="G13" s="444" t="str">
        <f>'prespuestos-ANALISIS FINANCIERO'!AB18</f>
        <v/>
      </c>
      <c r="H13" s="453">
        <f>IFERROR((G13-$B13)*100,)</f>
        <v>0</v>
      </c>
      <c r="I13" s="444" t="str">
        <f>'prespuestos-ANALISIS FINANCIERO'!AD18</f>
        <v/>
      </c>
      <c r="J13" s="453">
        <f>IFERROR((I13-$B13)*100,0)</f>
        <v>0</v>
      </c>
      <c r="K13" s="437"/>
      <c r="L13" s="437"/>
      <c r="M13" s="437"/>
    </row>
    <row r="14" spans="1:13" x14ac:dyDescent="0.2">
      <c r="A14" s="487" t="s">
        <v>187</v>
      </c>
      <c r="B14" s="502"/>
      <c r="C14" s="444" t="str">
        <f>'prespuestos-ANALISIS FINANCIERO'!X19</f>
        <v/>
      </c>
      <c r="D14" s="453">
        <f>IFERROR((C14-$B14)*100,0)</f>
        <v>0</v>
      </c>
      <c r="E14" s="444" t="str">
        <f>'prespuestos-ANALISIS FINANCIERO'!Z19</f>
        <v/>
      </c>
      <c r="F14" s="453">
        <f>IFERROR((E14-$B14)*100,0)</f>
        <v>0</v>
      </c>
      <c r="G14" s="444" t="str">
        <f>'prespuestos-ANALISIS FINANCIERO'!AB19</f>
        <v/>
      </c>
      <c r="H14" s="453">
        <f>IFERROR((G14-$B14)*100,0)</f>
        <v>0</v>
      </c>
      <c r="I14" s="444" t="str">
        <f>'prespuestos-ANALISIS FINANCIERO'!AD19</f>
        <v/>
      </c>
      <c r="J14" s="453">
        <f>IFERROR((I14-$B14)*100,0)</f>
        <v>0</v>
      </c>
      <c r="K14" s="437"/>
      <c r="L14" s="437"/>
      <c r="M14" s="437"/>
    </row>
    <row r="15" spans="1:13" x14ac:dyDescent="0.2">
      <c r="A15" s="494" t="s">
        <v>244</v>
      </c>
      <c r="B15" s="495">
        <f>B11+B10</f>
        <v>0</v>
      </c>
      <c r="C15" s="452">
        <v>1</v>
      </c>
      <c r="D15" s="496"/>
      <c r="E15" s="452">
        <v>1</v>
      </c>
      <c r="F15" s="496"/>
      <c r="G15" s="452">
        <v>1</v>
      </c>
      <c r="H15" s="496"/>
      <c r="I15" s="452">
        <v>1</v>
      </c>
      <c r="J15" s="496"/>
      <c r="K15" s="437"/>
      <c r="L15" s="437"/>
      <c r="M15" s="437"/>
    </row>
    <row r="16" spans="1:13" x14ac:dyDescent="0.2">
      <c r="A16" s="479" t="s">
        <v>245</v>
      </c>
      <c r="B16" s="501"/>
      <c r="C16" s="443" t="str">
        <f>'prespuestos-ANALISIS FINANCIERO'!X27</f>
        <v/>
      </c>
      <c r="D16" s="453">
        <f>IFERROR((C16-$B16)*100,0)</f>
        <v>0</v>
      </c>
      <c r="E16" s="443" t="str">
        <f>'prespuestos-ANALISIS FINANCIERO'!Z27</f>
        <v/>
      </c>
      <c r="F16" s="453">
        <f>IFERROR((E16-$B16)*100,0)</f>
        <v>0</v>
      </c>
      <c r="G16" s="443" t="str">
        <f>'prespuestos-ANALISIS FINANCIERO'!AB27</f>
        <v/>
      </c>
      <c r="H16" s="453">
        <f>IFERROR((G16-$B16)*100,0)</f>
        <v>0</v>
      </c>
      <c r="I16" s="443" t="str">
        <f>'prespuestos-ANALISIS FINANCIERO'!AD27</f>
        <v/>
      </c>
      <c r="J16" s="453">
        <f>IFERROR((I16-$B16)*100,0)</f>
        <v>0</v>
      </c>
      <c r="K16" s="437"/>
      <c r="L16" s="437"/>
      <c r="M16" s="437"/>
    </row>
    <row r="17" spans="1:13" x14ac:dyDescent="0.2">
      <c r="A17" s="486" t="s">
        <v>246</v>
      </c>
      <c r="B17" s="498">
        <f>B18+B19</f>
        <v>0</v>
      </c>
      <c r="C17" s="444" t="str">
        <f>'prespuestos-ANALISIS FINANCIERO'!X33</f>
        <v/>
      </c>
      <c r="D17" s="453">
        <f>IFERROR((C17-$B17)*100,0)</f>
        <v>0</v>
      </c>
      <c r="E17" s="444" t="str">
        <f>'prespuestos-ANALISIS FINANCIERO'!Z33</f>
        <v/>
      </c>
      <c r="F17" s="453">
        <f>IFERROR((E17-$B17)*100,0)</f>
        <v>0</v>
      </c>
      <c r="G17" s="444" t="str">
        <f>'prespuestos-ANALISIS FINANCIERO'!AB33</f>
        <v/>
      </c>
      <c r="H17" s="453">
        <f>IFERROR((G17-$B17)*100,0)</f>
        <v>0</v>
      </c>
      <c r="I17" s="444" t="str">
        <f>'prespuestos-ANALISIS FINANCIERO'!AD33</f>
        <v/>
      </c>
      <c r="J17" s="453">
        <f>IFERROR((I17-$B17)*100,0)</f>
        <v>0</v>
      </c>
      <c r="K17" s="437"/>
      <c r="L17" s="437"/>
      <c r="M17" s="437"/>
    </row>
    <row r="18" spans="1:13" x14ac:dyDescent="0.2">
      <c r="A18" s="487" t="s">
        <v>247</v>
      </c>
      <c r="B18" s="502"/>
      <c r="C18" s="444" t="str">
        <f>'prespuestos-ANALISIS FINANCIERO'!X34</f>
        <v/>
      </c>
      <c r="D18" s="453">
        <f>IFERROR((C18-$B18)*100,0)</f>
        <v>0</v>
      </c>
      <c r="E18" s="444" t="str">
        <f>'prespuestos-ANALISIS FINANCIERO'!Z34</f>
        <v/>
      </c>
      <c r="F18" s="453">
        <f>IFERROR((E18-$B18)*100,0)</f>
        <v>0</v>
      </c>
      <c r="G18" s="444" t="str">
        <f>'prespuestos-ANALISIS FINANCIERO'!AB34</f>
        <v/>
      </c>
      <c r="H18" s="453">
        <f>IFERROR((G18-$B18)*100,0)</f>
        <v>0</v>
      </c>
      <c r="I18" s="444" t="str">
        <f>'prespuestos-ANALISIS FINANCIERO'!AD34</f>
        <v/>
      </c>
      <c r="J18" s="453">
        <f>IFERROR((I18-$B18)*100,0)</f>
        <v>0</v>
      </c>
      <c r="K18" s="437"/>
      <c r="L18" s="437"/>
      <c r="M18" s="437"/>
    </row>
    <row r="19" spans="1:13" x14ac:dyDescent="0.2">
      <c r="A19" s="487" t="s">
        <v>248</v>
      </c>
      <c r="B19" s="502"/>
      <c r="C19" s="444" t="str">
        <f>'prespuestos-ANALISIS FINANCIERO'!X35</f>
        <v/>
      </c>
      <c r="D19" s="453">
        <f>IFERROR((C19-$B19)*100,0)</f>
        <v>0</v>
      </c>
      <c r="E19" s="444" t="str">
        <f>'prespuestos-ANALISIS FINANCIERO'!Z35</f>
        <v/>
      </c>
      <c r="F19" s="453">
        <f>IFERROR((E19-$B19)*100,0)</f>
        <v>0</v>
      </c>
      <c r="G19" s="444" t="str">
        <f>'prespuestos-ANALISIS FINANCIERO'!AB35</f>
        <v/>
      </c>
      <c r="H19" s="453">
        <f>IFERROR((G19-$B19)*100,0)</f>
        <v>0</v>
      </c>
      <c r="I19" s="444" t="str">
        <f>'prespuestos-ANALISIS FINANCIERO'!AD35</f>
        <v/>
      </c>
      <c r="J19" s="453">
        <f>IFERROR((I19-$B19)*100,0)</f>
        <v>0</v>
      </c>
      <c r="K19" s="437"/>
      <c r="L19" s="437"/>
      <c r="M19" s="437"/>
    </row>
    <row r="20" spans="1:13" x14ac:dyDescent="0.2">
      <c r="A20" s="486" t="s">
        <v>249</v>
      </c>
      <c r="B20" s="498">
        <f>SUM(B21:B23)</f>
        <v>0</v>
      </c>
      <c r="C20" s="443" t="str">
        <f>'prespuestos-ANALISIS FINANCIERO'!X36</f>
        <v/>
      </c>
      <c r="D20" s="453">
        <f>IFERROR((C20-$B20)*100,0)</f>
        <v>0</v>
      </c>
      <c r="E20" s="443" t="str">
        <f>'prespuestos-ANALISIS FINANCIERO'!Z36</f>
        <v/>
      </c>
      <c r="F20" s="453">
        <f>IFERROR((E20-$B20)*100,0)</f>
        <v>0</v>
      </c>
      <c r="G20" s="443" t="str">
        <f>'prespuestos-ANALISIS FINANCIERO'!AB36</f>
        <v/>
      </c>
      <c r="H20" s="453">
        <f>IFERROR((G20-$B20)*100,0)</f>
        <v>0</v>
      </c>
      <c r="I20" s="443" t="str">
        <f>'prespuestos-ANALISIS FINANCIERO'!AD36</f>
        <v/>
      </c>
      <c r="J20" s="453">
        <f>IFERROR((I20-$B20)*100,0)</f>
        <v>0</v>
      </c>
      <c r="K20" s="437"/>
      <c r="L20" s="437"/>
      <c r="M20" s="437"/>
    </row>
    <row r="21" spans="1:13" x14ac:dyDescent="0.2">
      <c r="A21" s="487" t="s">
        <v>277</v>
      </c>
      <c r="B21" s="502"/>
      <c r="C21" s="444" t="str">
        <f>'prespuestos-ANALISIS FINANCIERO'!X37</f>
        <v/>
      </c>
      <c r="D21" s="453">
        <f>IFERROR((C21-$B21)*100,0)</f>
        <v>0</v>
      </c>
      <c r="E21" s="444" t="str">
        <f>'prespuestos-ANALISIS FINANCIERO'!Z37</f>
        <v/>
      </c>
      <c r="F21" s="453">
        <f>IFERROR((E21-$B21)*100,0)</f>
        <v>0</v>
      </c>
      <c r="G21" s="444" t="str">
        <f>'prespuestos-ANALISIS FINANCIERO'!AB37</f>
        <v/>
      </c>
      <c r="H21" s="453">
        <f>IFERROR((G21-$B21)*100,0)</f>
        <v>0</v>
      </c>
      <c r="I21" s="444" t="str">
        <f>'prespuestos-ANALISIS FINANCIERO'!AD37</f>
        <v/>
      </c>
      <c r="J21" s="453">
        <f>IFERROR((I21-$B21)*100,0)</f>
        <v>0</v>
      </c>
      <c r="K21" s="437"/>
      <c r="L21" s="437"/>
      <c r="M21" s="437"/>
    </row>
    <row r="22" spans="1:13" x14ac:dyDescent="0.2">
      <c r="A22" s="487" t="s">
        <v>250</v>
      </c>
      <c r="B22" s="502"/>
      <c r="C22" s="444" t="str">
        <f>'prespuestos-ANALISIS FINANCIERO'!X38</f>
        <v/>
      </c>
      <c r="D22" s="453">
        <f>IFERROR((C22-$B22)*100,0)</f>
        <v>0</v>
      </c>
      <c r="E22" s="444" t="str">
        <f>'prespuestos-ANALISIS FINANCIERO'!Z38</f>
        <v/>
      </c>
      <c r="F22" s="453">
        <f>IFERROR((E22-$B22)*100,0)</f>
        <v>0</v>
      </c>
      <c r="G22" s="444" t="str">
        <f>'prespuestos-ANALISIS FINANCIERO'!AB38</f>
        <v/>
      </c>
      <c r="H22" s="453">
        <f>IFERROR((G22-$B22)*100,0)</f>
        <v>0</v>
      </c>
      <c r="I22" s="444" t="str">
        <f>'prespuestos-ANALISIS FINANCIERO'!AD38</f>
        <v/>
      </c>
      <c r="J22" s="453">
        <f>IFERROR((I22-$B22)*100,0)</f>
        <v>0</v>
      </c>
      <c r="K22" s="437"/>
      <c r="L22" s="437"/>
      <c r="M22" s="437"/>
    </row>
    <row r="23" spans="1:13" x14ac:dyDescent="0.2">
      <c r="A23" s="487" t="s">
        <v>251</v>
      </c>
      <c r="B23" s="502"/>
      <c r="C23" s="444" t="str">
        <f>'prespuestos-ANALISIS FINANCIERO'!X39</f>
        <v/>
      </c>
      <c r="D23" s="453">
        <f>IFERROR((C23-$B23)*100,0)</f>
        <v>0</v>
      </c>
      <c r="E23" s="444" t="str">
        <f>'prespuestos-ANALISIS FINANCIERO'!Z39</f>
        <v/>
      </c>
      <c r="F23" s="453">
        <f>IFERROR((E23-$B23)*100,0)</f>
        <v>0</v>
      </c>
      <c r="G23" s="444" t="str">
        <f>'prespuestos-ANALISIS FINANCIERO'!AB39</f>
        <v/>
      </c>
      <c r="H23" s="453">
        <f>IFERROR((G23-$B23)*100,0)</f>
        <v>0</v>
      </c>
      <c r="I23" s="444" t="str">
        <f>'prespuestos-ANALISIS FINANCIERO'!AD39</f>
        <v/>
      </c>
      <c r="J23" s="453">
        <f>IFERROR((I23-$B23)*100,0)</f>
        <v>0</v>
      </c>
      <c r="K23" s="437"/>
      <c r="L23" s="437"/>
      <c r="M23" s="437"/>
    </row>
    <row r="24" spans="1:13" x14ac:dyDescent="0.2">
      <c r="A24" s="494" t="s">
        <v>252</v>
      </c>
      <c r="B24" s="495">
        <f>ROUND(B20+B17+B16,2)</f>
        <v>0</v>
      </c>
      <c r="C24" s="452">
        <v>1</v>
      </c>
      <c r="D24" s="497"/>
      <c r="E24" s="452">
        <v>1</v>
      </c>
      <c r="F24" s="497"/>
      <c r="G24" s="452">
        <v>1</v>
      </c>
      <c r="H24" s="497"/>
      <c r="I24" s="452">
        <v>1</v>
      </c>
      <c r="J24" s="497"/>
      <c r="K24" s="437"/>
      <c r="L24" s="437"/>
      <c r="M24" s="437"/>
    </row>
    <row r="25" spans="1:13" x14ac:dyDescent="0.2">
      <c r="A25" s="479" t="s">
        <v>253</v>
      </c>
      <c r="B25" s="503"/>
      <c r="C25" s="445">
        <f>('prespuestos-ANALISIS FINANCIERO'!Y16-'prespuestos-ANALISIS FINANCIERO'!Y36)/1000</f>
        <v>0</v>
      </c>
      <c r="D25" s="446" t="str">
        <f>IFERROR(C25/$B25-1,"")</f>
        <v/>
      </c>
      <c r="E25" s="445">
        <f>('prespuestos-ANALISIS FINANCIERO'!AA16-'prespuestos-ANALISIS FINANCIERO'!AA36)/1000</f>
        <v>0</v>
      </c>
      <c r="F25" s="446" t="str">
        <f>IFERROR(E25/$B25-1,"")</f>
        <v/>
      </c>
      <c r="G25" s="445">
        <f>('prespuestos-ANALISIS FINANCIERO'!AC16-'prespuestos-ANALISIS FINANCIERO'!AC36)/1000</f>
        <v>0</v>
      </c>
      <c r="H25" s="446" t="str">
        <f>IFERROR(G25/$B25-1,"")</f>
        <v/>
      </c>
      <c r="I25" s="445">
        <f>('prespuestos-ANALISIS FINANCIERO'!AE16-'prespuestos-ANALISIS FINANCIERO'!AE36)/1000</f>
        <v>0</v>
      </c>
      <c r="J25" s="446" t="str">
        <f>IFERROR(I25/$B25-1,"")</f>
        <v/>
      </c>
      <c r="K25" s="440"/>
      <c r="L25" s="440"/>
      <c r="M25" s="440"/>
    </row>
    <row r="26" spans="1:13" x14ac:dyDescent="0.2">
      <c r="A26" s="479" t="s">
        <v>254</v>
      </c>
      <c r="B26" s="503"/>
      <c r="C26" s="445">
        <f>('prespuestos-ANALISIS FINANCIERO'!Y34+'prespuestos-ANALISIS FINANCIERO'!Y38)/1000</f>
        <v>0</v>
      </c>
      <c r="D26" s="446" t="str">
        <f>IFERROR(C26/$B26-1,"")</f>
        <v/>
      </c>
      <c r="E26" s="445">
        <f>('prespuestos-ANALISIS FINANCIERO'!AA34+'prespuestos-ANALISIS FINANCIERO'!AA38)/1000</f>
        <v>0</v>
      </c>
      <c r="F26" s="446" t="str">
        <f>IFERROR(E26/$B26-1,"")</f>
        <v/>
      </c>
      <c r="G26" s="445">
        <f>('prespuestos-ANALISIS FINANCIERO'!AC34+'prespuestos-ANALISIS FINANCIERO'!AC38)/1000</f>
        <v>0</v>
      </c>
      <c r="H26" s="446" t="str">
        <f>IFERROR(G26/$B26-1,"")</f>
        <v/>
      </c>
      <c r="I26" s="445">
        <f>('prespuestos-ANALISIS FINANCIERO'!AE34+'prespuestos-ANALISIS FINANCIERO'!AE38)/1000</f>
        <v>0</v>
      </c>
      <c r="J26" s="446" t="str">
        <f>IFERROR(I26/$B26-1,"")</f>
        <v/>
      </c>
      <c r="K26" s="440"/>
      <c r="L26" s="440"/>
      <c r="M26" s="440"/>
    </row>
    <row r="27" spans="1:13" x14ac:dyDescent="0.2">
      <c r="A27" s="479" t="s">
        <v>255</v>
      </c>
      <c r="B27" s="503"/>
      <c r="C27" s="445">
        <f>'prespuestos-ANALISIS FINANCIERO'!D86</f>
        <v>0</v>
      </c>
      <c r="D27" s="446" t="str">
        <f>IFERROR(C27/$B27-1,"")</f>
        <v/>
      </c>
      <c r="E27" s="445">
        <f>'prespuestos-ANALISIS FINANCIERO'!G86</f>
        <v>0</v>
      </c>
      <c r="F27" s="446" t="str">
        <f>IFERROR(E27/$B27-1,"")</f>
        <v/>
      </c>
      <c r="G27" s="445">
        <f>'prespuestos-ANALISIS FINANCIERO'!J86</f>
        <v>0</v>
      </c>
      <c r="H27" s="446" t="str">
        <f>IFERROR(G27/$B27-1,"")</f>
        <v/>
      </c>
      <c r="I27" s="445">
        <f>'prespuestos-ANALISIS FINANCIERO'!M86</f>
        <v>0</v>
      </c>
      <c r="J27" s="446" t="str">
        <f>IFERROR(I27/$B27-1,"")</f>
        <v/>
      </c>
      <c r="K27" s="440"/>
      <c r="L27" s="440"/>
      <c r="M27" s="440"/>
    </row>
    <row r="28" spans="1:13" x14ac:dyDescent="0.2">
      <c r="A28" s="479"/>
      <c r="B28" s="471"/>
      <c r="C28" s="445"/>
      <c r="D28" s="446"/>
      <c r="E28" s="445"/>
      <c r="F28" s="446"/>
      <c r="G28" s="445"/>
      <c r="H28" s="446"/>
      <c r="I28" s="445"/>
      <c r="J28" s="446"/>
      <c r="K28" s="440"/>
      <c r="L28" s="440"/>
      <c r="M28" s="440"/>
    </row>
    <row r="29" spans="1:13" x14ac:dyDescent="0.2">
      <c r="A29" s="482" t="s">
        <v>256</v>
      </c>
      <c r="B29" s="472"/>
      <c r="C29" s="449"/>
      <c r="D29" s="448"/>
      <c r="E29" s="449"/>
      <c r="F29" s="448"/>
      <c r="G29" s="449"/>
      <c r="H29" s="448"/>
      <c r="I29" s="449"/>
      <c r="J29" s="448"/>
      <c r="K29" s="440"/>
      <c r="L29" s="440"/>
      <c r="M29" s="440"/>
    </row>
    <row r="30" spans="1:13" x14ac:dyDescent="0.2">
      <c r="A30" s="479" t="s">
        <v>257</v>
      </c>
      <c r="B30" s="502"/>
      <c r="C30" s="444">
        <f>IFERROR('prespuestos-ANALISIS FINANCIERO'!R10/'prespuestos-ANALISIS FINANCIERO'!R9,0)</f>
        <v>0</v>
      </c>
      <c r="D30" s="453">
        <f>(C30-$B30)*100</f>
        <v>0</v>
      </c>
      <c r="E30" s="444">
        <f>IFERROR('prespuestos-ANALISIS FINANCIERO'!S10/'prespuestos-ANALISIS FINANCIERO'!S9,0)</f>
        <v>0</v>
      </c>
      <c r="F30" s="453">
        <f>(E30-$B30)*100</f>
        <v>0</v>
      </c>
      <c r="G30" s="444">
        <f>IFERROR('prespuestos-ANALISIS FINANCIERO'!T10/'prespuestos-ANALISIS FINANCIERO'!T9,0)</f>
        <v>0</v>
      </c>
      <c r="H30" s="453">
        <f>(G30-$B30)*100</f>
        <v>0</v>
      </c>
      <c r="I30" s="444">
        <f>IFERROR('prespuestos-ANALISIS FINANCIERO'!U10/'prespuestos-ANALISIS FINANCIERO'!U9,0)</f>
        <v>0</v>
      </c>
      <c r="J30" s="453">
        <f>(I30-$B30)*100</f>
        <v>0</v>
      </c>
      <c r="K30" s="437"/>
      <c r="L30" s="437"/>
      <c r="M30" s="437"/>
    </row>
    <row r="31" spans="1:13" x14ac:dyDescent="0.2">
      <c r="A31" s="479" t="s">
        <v>258</v>
      </c>
      <c r="B31" s="502"/>
      <c r="C31" s="444"/>
      <c r="D31" s="453">
        <f>(C31-$B31)*100</f>
        <v>0</v>
      </c>
      <c r="E31" s="444"/>
      <c r="F31" s="453">
        <f>(E31-$B31)*100</f>
        <v>0</v>
      </c>
      <c r="G31" s="444"/>
      <c r="H31" s="453">
        <f>(G31-$B31)*100</f>
        <v>0</v>
      </c>
      <c r="I31" s="444"/>
      <c r="J31" s="453">
        <f>(I31-$B31)*100</f>
        <v>0</v>
      </c>
      <c r="K31" s="437"/>
      <c r="L31" s="437"/>
      <c r="M31" s="437"/>
    </row>
    <row r="32" spans="1:13" x14ac:dyDescent="0.2">
      <c r="A32" s="488" t="s">
        <v>259</v>
      </c>
      <c r="B32" s="473">
        <f>B30+B31</f>
        <v>0</v>
      </c>
      <c r="C32" s="450">
        <f>IFERROR(C30+C31,0)</f>
        <v>0</v>
      </c>
      <c r="D32" s="451"/>
      <c r="E32" s="450">
        <f>IFERROR(E30+E31,0)</f>
        <v>0</v>
      </c>
      <c r="F32" s="451"/>
      <c r="G32" s="450">
        <f>G30+G31</f>
        <v>0</v>
      </c>
      <c r="H32" s="451"/>
      <c r="I32" s="450">
        <f>I30+I31</f>
        <v>0</v>
      </c>
      <c r="J32" s="451"/>
      <c r="K32" s="437"/>
      <c r="L32" s="437"/>
      <c r="M32" s="437"/>
    </row>
    <row r="33" spans="1:13" x14ac:dyDescent="0.2">
      <c r="A33" s="479" t="s">
        <v>260</v>
      </c>
      <c r="B33" s="502"/>
      <c r="C33" s="444">
        <f>IFERROR('prespuestos-ANALISIS FINANCIERO'!R12/'prespuestos-ANALISIS FINANCIERO'!R9,0)</f>
        <v>0</v>
      </c>
      <c r="D33" s="453">
        <f>(C33-$B33)*100</f>
        <v>0</v>
      </c>
      <c r="E33" s="444">
        <f>IFERROR('prespuestos-ANALISIS FINANCIERO'!S12/'prespuestos-ANALISIS FINANCIERO'!S9,0)</f>
        <v>0</v>
      </c>
      <c r="F33" s="453">
        <f>(E33-$B33)*100</f>
        <v>0</v>
      </c>
      <c r="G33" s="444">
        <f>IFERROR('prespuestos-ANALISIS FINANCIERO'!T12/'prespuestos-ANALISIS FINANCIERO'!T9,0)</f>
        <v>0</v>
      </c>
      <c r="H33" s="453">
        <f>(G33-$B33)*100</f>
        <v>0</v>
      </c>
      <c r="I33" s="444">
        <f>IFERROR('prespuestos-ANALISIS FINANCIERO'!U12/'prespuestos-ANALISIS FINANCIERO'!U9,0)</f>
        <v>0</v>
      </c>
      <c r="J33" s="453">
        <f>(I33-$B33)*100</f>
        <v>0</v>
      </c>
      <c r="K33" s="437"/>
      <c r="L33" s="437"/>
      <c r="M33" s="437"/>
    </row>
    <row r="34" spans="1:13" x14ac:dyDescent="0.2">
      <c r="A34" s="489" t="s">
        <v>261</v>
      </c>
      <c r="B34" s="473">
        <f>B32-B33</f>
        <v>0</v>
      </c>
      <c r="C34" s="452">
        <f>C32-C33</f>
        <v>0</v>
      </c>
      <c r="D34" s="454">
        <f t="shared" ref="D34:F45" si="0">(C34-$B34)*100</f>
        <v>0</v>
      </c>
      <c r="E34" s="452">
        <f>E32-E33</f>
        <v>0</v>
      </c>
      <c r="F34" s="454">
        <f t="shared" si="0"/>
        <v>0</v>
      </c>
      <c r="G34" s="452">
        <f>G32-G33</f>
        <v>0</v>
      </c>
      <c r="H34" s="454">
        <f t="shared" ref="H34" si="1">(G34-$B34)*100</f>
        <v>0</v>
      </c>
      <c r="I34" s="452">
        <f>I32-I33</f>
        <v>0</v>
      </c>
      <c r="J34" s="454">
        <f t="shared" ref="J34" si="2">(I34-$B34)*100</f>
        <v>0</v>
      </c>
      <c r="K34" s="437"/>
      <c r="L34" s="437"/>
      <c r="M34" s="437"/>
    </row>
    <row r="35" spans="1:13" x14ac:dyDescent="0.2">
      <c r="A35" s="490" t="s">
        <v>262</v>
      </c>
      <c r="B35" s="502"/>
      <c r="C35" s="444">
        <f>IFERROR((SUM('prespuestos-ANALISIS FINANCIERO'!R14:R33)-'prespuestos-ANALISIS FINANCIERO'!R14-'prespuestos-ANALISIS FINANCIERO'!R18)/'prespuestos-ANALISIS FINANCIERO'!R14,0)</f>
        <v>0</v>
      </c>
      <c r="D35" s="453">
        <f t="shared" si="0"/>
        <v>0</v>
      </c>
      <c r="E35" s="444">
        <f>IFERROR((SUM('prespuestos-ANALISIS FINANCIERO'!S14:S33)-'prespuestos-ANALISIS FINANCIERO'!S14-'prespuestos-ANALISIS FINANCIERO'!S18)/'prespuestos-ANALISIS FINANCIERO'!S14,0)</f>
        <v>0</v>
      </c>
      <c r="F35" s="453">
        <f t="shared" si="0"/>
        <v>0</v>
      </c>
      <c r="G35" s="444">
        <f>IFERROR((SUM('prespuestos-ANALISIS FINANCIERO'!T14:T33)-'prespuestos-ANALISIS FINANCIERO'!T14-'prespuestos-ANALISIS FINANCIERO'!T18)/'prespuestos-ANALISIS FINANCIERO'!T14,0)</f>
        <v>0</v>
      </c>
      <c r="H35" s="453">
        <f t="shared" ref="H35" si="3">(G35-$B35)*100</f>
        <v>0</v>
      </c>
      <c r="I35" s="444">
        <f>IFERROR((SUM('prespuestos-ANALISIS FINANCIERO'!U14:X33)-'prespuestos-ANALISIS FINANCIERO'!U14-'prespuestos-ANALISIS FINANCIERO'!U18)/'prespuestos-ANALISIS FINANCIERO'!U14,0)</f>
        <v>0</v>
      </c>
      <c r="J35" s="453">
        <f t="shared" ref="J35" si="4">(I35-$B35)*100</f>
        <v>0</v>
      </c>
      <c r="K35" s="437"/>
      <c r="L35" s="437"/>
      <c r="M35" s="437"/>
    </row>
    <row r="36" spans="1:13" x14ac:dyDescent="0.2">
      <c r="A36" s="491" t="s">
        <v>263</v>
      </c>
      <c r="B36" s="474">
        <f>B34-B35</f>
        <v>0</v>
      </c>
      <c r="C36" s="447">
        <f>C34-C35</f>
        <v>0</v>
      </c>
      <c r="D36" s="453">
        <f t="shared" si="0"/>
        <v>0</v>
      </c>
      <c r="E36" s="447">
        <f>E34-E35</f>
        <v>0</v>
      </c>
      <c r="F36" s="453">
        <f t="shared" si="0"/>
        <v>0</v>
      </c>
      <c r="G36" s="447">
        <f>G34-G35</f>
        <v>0</v>
      </c>
      <c r="H36" s="453">
        <f t="shared" ref="H36" si="5">(G36-$B36)*100</f>
        <v>0</v>
      </c>
      <c r="I36" s="447">
        <f>I34-I35</f>
        <v>0</v>
      </c>
      <c r="J36" s="453">
        <f t="shared" ref="J36" si="6">(I36-$B36)*100</f>
        <v>0</v>
      </c>
      <c r="K36" s="437"/>
      <c r="L36" s="437"/>
      <c r="M36" s="437"/>
    </row>
    <row r="37" spans="1:13" x14ac:dyDescent="0.2">
      <c r="A37" s="479" t="s">
        <v>264</v>
      </c>
      <c r="B37" s="502"/>
      <c r="C37" s="444">
        <f>IFERROR('prespuestos-ANALISIS FINANCIERO'!R14/'prespuestos-ANALISIS FINANCIERO'!R9,0)</f>
        <v>0</v>
      </c>
      <c r="D37" s="453">
        <f t="shared" si="0"/>
        <v>0</v>
      </c>
      <c r="E37" s="444">
        <f>IFERROR('prespuestos-ANALISIS FINANCIERO'!S14/'prespuestos-ANALISIS FINANCIERO'!S9,0)</f>
        <v>0</v>
      </c>
      <c r="F37" s="453">
        <f t="shared" si="0"/>
        <v>0</v>
      </c>
      <c r="G37" s="444">
        <f>IFERROR('prespuestos-ANALISIS FINANCIERO'!T14/'prespuestos-ANALISIS FINANCIERO'!T9,0)</f>
        <v>0</v>
      </c>
      <c r="H37" s="453">
        <f t="shared" ref="H37" si="7">(G37-$B37)*100</f>
        <v>0</v>
      </c>
      <c r="I37" s="444">
        <f>IFERROR('prespuestos-ANALISIS FINANCIERO'!U14/'prespuestos-ANALISIS FINANCIERO'!U9,0)</f>
        <v>0</v>
      </c>
      <c r="J37" s="453">
        <f t="shared" ref="J37" si="8">(I37-$B37)*100</f>
        <v>0</v>
      </c>
      <c r="K37" s="437"/>
      <c r="L37" s="437"/>
      <c r="M37" s="437"/>
    </row>
    <row r="38" spans="1:13" x14ac:dyDescent="0.2">
      <c r="A38" s="479" t="s">
        <v>265</v>
      </c>
      <c r="B38" s="502"/>
      <c r="C38" s="444">
        <f>IFERROR('prespuestos-ANALISIS FINANCIERO'!R18/'prespuestos-ANALISIS FINANCIERO'!R9,0)</f>
        <v>0</v>
      </c>
      <c r="D38" s="453">
        <f t="shared" si="0"/>
        <v>0</v>
      </c>
      <c r="E38" s="444">
        <f>IFERROR('prespuestos-ANALISIS FINANCIERO'!S18/'prespuestos-ANALISIS FINANCIERO'!S9,0)</f>
        <v>0</v>
      </c>
      <c r="F38" s="453">
        <f t="shared" si="0"/>
        <v>0</v>
      </c>
      <c r="G38" s="444">
        <f>IFERROR('prespuestos-ANALISIS FINANCIERO'!T18/'prespuestos-ANALISIS FINANCIERO'!T9,0)</f>
        <v>0</v>
      </c>
      <c r="H38" s="453">
        <f t="shared" ref="H38" si="9">(G38-$B38)*100</f>
        <v>0</v>
      </c>
      <c r="I38" s="444">
        <f>IFERROR('prespuestos-ANALISIS FINANCIERO'!U18/'prespuestos-ANALISIS FINANCIERO'!U9,0)</f>
        <v>0</v>
      </c>
      <c r="J38" s="453">
        <f t="shared" ref="J38" si="10">(I38-$B38)*100</f>
        <v>0</v>
      </c>
      <c r="K38" s="437"/>
      <c r="L38" s="437"/>
      <c r="M38" s="437"/>
    </row>
    <row r="39" spans="1:13" x14ac:dyDescent="0.2">
      <c r="A39" s="479" t="s">
        <v>266</v>
      </c>
      <c r="B39" s="502"/>
      <c r="C39" s="444"/>
      <c r="D39" s="446"/>
      <c r="E39" s="444"/>
      <c r="F39" s="446"/>
      <c r="G39" s="444"/>
      <c r="H39" s="446"/>
      <c r="I39" s="444"/>
      <c r="J39" s="446"/>
      <c r="K39" s="437"/>
      <c r="L39" s="437"/>
      <c r="M39" s="437"/>
    </row>
    <row r="40" spans="1:13" x14ac:dyDescent="0.2">
      <c r="A40" s="489" t="s">
        <v>267</v>
      </c>
      <c r="B40" s="473">
        <f>B36-B37-B38+B39</f>
        <v>0</v>
      </c>
      <c r="C40" s="450">
        <f>C36-C37-C38+C39</f>
        <v>0</v>
      </c>
      <c r="D40" s="454">
        <f t="shared" si="0"/>
        <v>0</v>
      </c>
      <c r="E40" s="450">
        <f>E36-E37-E38+E39</f>
        <v>0</v>
      </c>
      <c r="F40" s="454">
        <f t="shared" si="0"/>
        <v>0</v>
      </c>
      <c r="G40" s="450">
        <f>G36-G37-G38+G39</f>
        <v>0</v>
      </c>
      <c r="H40" s="454">
        <f t="shared" ref="H40" si="11">(G40-$B40)*100</f>
        <v>0</v>
      </c>
      <c r="I40" s="450">
        <f>I36-I37-I38+I39</f>
        <v>0</v>
      </c>
      <c r="J40" s="454">
        <f t="shared" ref="J40" si="12">(I40-$B40)*100</f>
        <v>0</v>
      </c>
      <c r="K40" s="437"/>
      <c r="L40" s="437"/>
      <c r="M40" s="437"/>
    </row>
    <row r="41" spans="1:13" x14ac:dyDescent="0.2">
      <c r="A41" s="479" t="s">
        <v>268</v>
      </c>
      <c r="B41" s="502"/>
      <c r="C41" s="444">
        <f>IFERROR('prespuestos-ANALISIS FINANCIERO'!R35/'prespuestos-ANALISIS FINANCIERO'!R9,0)</f>
        <v>0</v>
      </c>
      <c r="D41" s="453">
        <f t="shared" si="0"/>
        <v>0</v>
      </c>
      <c r="E41" s="444">
        <f>IFERROR('prespuestos-ANALISIS FINANCIERO'!S35/'prespuestos-ANALISIS FINANCIERO'!S9,0)</f>
        <v>0</v>
      </c>
      <c r="F41" s="453">
        <f t="shared" si="0"/>
        <v>0</v>
      </c>
      <c r="G41" s="444">
        <f>IFERROR('prespuestos-ANALISIS FINANCIERO'!T35/'prespuestos-ANALISIS FINANCIERO'!T9,0)</f>
        <v>0</v>
      </c>
      <c r="H41" s="453">
        <f t="shared" ref="H41" si="13">(G41-$B41)*100</f>
        <v>0</v>
      </c>
      <c r="I41" s="444">
        <f>IFERROR('prespuestos-ANALISIS FINANCIERO'!U35/'prespuestos-ANALISIS FINANCIERO'!U9,0)</f>
        <v>0</v>
      </c>
      <c r="J41" s="453">
        <f t="shared" ref="J41" si="14">(I41-$B41)*100</f>
        <v>0</v>
      </c>
      <c r="K41" s="437"/>
      <c r="L41" s="437"/>
      <c r="M41" s="437"/>
    </row>
    <row r="42" spans="1:13" x14ac:dyDescent="0.2">
      <c r="A42" s="479" t="s">
        <v>269</v>
      </c>
      <c r="B42" s="502"/>
      <c r="C42" s="444">
        <f>IFERROR('prespuestos-ANALISIS FINANCIERO'!R36/'prespuestos-ANALISIS FINANCIERO'!R9,0)</f>
        <v>0</v>
      </c>
      <c r="D42" s="453">
        <f t="shared" si="0"/>
        <v>0</v>
      </c>
      <c r="E42" s="444">
        <f>IFERROR('prespuestos-ANALISIS FINANCIERO'!S36/'prespuestos-ANALISIS FINANCIERO'!S9,0)</f>
        <v>0</v>
      </c>
      <c r="F42" s="453">
        <f t="shared" si="0"/>
        <v>0</v>
      </c>
      <c r="G42" s="444">
        <f>IFERROR('prespuestos-ANALISIS FINANCIERO'!T36/'prespuestos-ANALISIS FINANCIERO'!T9,0)</f>
        <v>0</v>
      </c>
      <c r="H42" s="453">
        <f t="shared" ref="H42" si="15">(G42-$B42)*100</f>
        <v>0</v>
      </c>
      <c r="I42" s="444">
        <f>IFERROR('prespuestos-ANALISIS FINANCIERO'!U36/'prespuestos-ANALISIS FINANCIERO'!U9,0)</f>
        <v>0</v>
      </c>
      <c r="J42" s="453">
        <f t="shared" ref="J42" si="16">(I42-$B42)*100</f>
        <v>0</v>
      </c>
      <c r="K42" s="437"/>
      <c r="L42" s="437"/>
      <c r="M42" s="437"/>
    </row>
    <row r="43" spans="1:13" x14ac:dyDescent="0.2">
      <c r="A43" s="489" t="s">
        <v>270</v>
      </c>
      <c r="B43" s="473">
        <f>B40+B41-B42</f>
        <v>0</v>
      </c>
      <c r="C43" s="450">
        <f>C40+C41-C42</f>
        <v>0</v>
      </c>
      <c r="D43" s="454">
        <f t="shared" si="0"/>
        <v>0</v>
      </c>
      <c r="E43" s="450">
        <f>E40+E41-E42</f>
        <v>0</v>
      </c>
      <c r="F43" s="454">
        <f t="shared" si="0"/>
        <v>0</v>
      </c>
      <c r="G43" s="450">
        <f>G40+G41-G42</f>
        <v>0</v>
      </c>
      <c r="H43" s="454">
        <f t="shared" ref="H43" si="17">(G43-$B43)*100</f>
        <v>0</v>
      </c>
      <c r="I43" s="450">
        <f>I40+I41-I42</f>
        <v>0</v>
      </c>
      <c r="J43" s="454">
        <f t="shared" ref="J43" si="18">(I43-$B43)*100</f>
        <v>0</v>
      </c>
      <c r="K43" s="437"/>
      <c r="L43" s="437"/>
      <c r="M43" s="437"/>
    </row>
    <row r="44" spans="1:13" x14ac:dyDescent="0.2">
      <c r="A44" s="479" t="s">
        <v>271</v>
      </c>
      <c r="B44" s="502"/>
      <c r="C44" s="444">
        <f>IFERROR('prespuestos-ANALISIS FINANCIERO'!R42/'prespuestos-ANALISIS FINANCIERO'!R9,0)</f>
        <v>0</v>
      </c>
      <c r="D44" s="453">
        <f t="shared" si="0"/>
        <v>0</v>
      </c>
      <c r="E44" s="444">
        <f>IFERROR('prespuestos-ANALISIS FINANCIERO'!S42/'prespuestos-ANALISIS FINANCIERO'!S9,0)</f>
        <v>0</v>
      </c>
      <c r="F44" s="453">
        <f t="shared" si="0"/>
        <v>0</v>
      </c>
      <c r="G44" s="444">
        <f>IFERROR('prespuestos-ANALISIS FINANCIERO'!T42/'prespuestos-ANALISIS FINANCIERO'!T9,)</f>
        <v>0</v>
      </c>
      <c r="H44" s="453">
        <f t="shared" ref="H44" si="19">(G44-$B44)*100</f>
        <v>0</v>
      </c>
      <c r="I44" s="444">
        <f>IFERROR('prespuestos-ANALISIS FINANCIERO'!U42/'prespuestos-ANALISIS FINANCIERO'!U9,0)</f>
        <v>0</v>
      </c>
      <c r="J44" s="453">
        <f t="shared" ref="J44" si="20">(I44-$B44)*100</f>
        <v>0</v>
      </c>
      <c r="K44" s="437"/>
      <c r="L44" s="437"/>
      <c r="M44" s="437"/>
    </row>
    <row r="45" spans="1:13" ht="16" thickBot="1" x14ac:dyDescent="0.25">
      <c r="A45" s="492" t="s">
        <v>272</v>
      </c>
      <c r="B45" s="475">
        <f>B43-B44</f>
        <v>0</v>
      </c>
      <c r="C45" s="476">
        <f>C43-C44</f>
        <v>0</v>
      </c>
      <c r="D45" s="477">
        <f t="shared" si="0"/>
        <v>0</v>
      </c>
      <c r="E45" s="476">
        <f>E43-E44</f>
        <v>0</v>
      </c>
      <c r="F45" s="477">
        <f t="shared" si="0"/>
        <v>0</v>
      </c>
      <c r="G45" s="476">
        <f>G43-G44</f>
        <v>0</v>
      </c>
      <c r="H45" s="477">
        <f t="shared" ref="H45" si="21">(G45-$B45)*100</f>
        <v>0</v>
      </c>
      <c r="I45" s="476">
        <f>I43-I44</f>
        <v>0</v>
      </c>
      <c r="J45" s="477">
        <f t="shared" ref="J45" si="22">(I45-$B45)*100</f>
        <v>0</v>
      </c>
      <c r="K45" s="441"/>
      <c r="L45" s="441"/>
      <c r="M45" s="441"/>
    </row>
    <row r="46" spans="1:13" x14ac:dyDescent="0.2">
      <c r="A46" s="441"/>
      <c r="B46" s="441"/>
      <c r="C46" s="441"/>
      <c r="D46" s="442"/>
      <c r="E46" s="441"/>
      <c r="F46" s="441"/>
      <c r="G46" s="441"/>
      <c r="H46" s="441"/>
      <c r="I46" s="441"/>
      <c r="J46" s="441"/>
      <c r="K46" s="441"/>
      <c r="L46" s="441"/>
      <c r="M46" s="441"/>
    </row>
    <row r="47" spans="1:13" x14ac:dyDescent="0.2">
      <c r="A47" s="441"/>
      <c r="B47" s="441"/>
      <c r="C47" s="441"/>
      <c r="D47" s="441"/>
      <c r="E47" s="441"/>
      <c r="F47" s="441"/>
      <c r="G47" s="441"/>
      <c r="H47" s="441"/>
      <c r="I47" s="441"/>
      <c r="J47" s="441"/>
      <c r="K47" s="441"/>
      <c r="L47" s="441"/>
      <c r="M47" s="441"/>
    </row>
    <row r="48" spans="1:13" x14ac:dyDescent="0.2">
      <c r="A48" s="441"/>
      <c r="B48" s="441"/>
      <c r="C48" s="441"/>
      <c r="D48" s="441"/>
      <c r="E48" s="441"/>
      <c r="F48" s="441"/>
      <c r="G48" s="441"/>
      <c r="H48" s="441"/>
      <c r="I48" s="441"/>
      <c r="J48" s="441"/>
      <c r="K48" s="441"/>
      <c r="L48" s="441"/>
      <c r="M48" s="441"/>
    </row>
    <row r="49" spans="1:13" x14ac:dyDescent="0.2">
      <c r="A49" s="441"/>
      <c r="B49" s="441"/>
      <c r="C49" s="441"/>
      <c r="D49" s="441"/>
      <c r="E49" s="441"/>
      <c r="F49" s="441"/>
      <c r="G49" s="441"/>
      <c r="H49" s="441"/>
      <c r="I49" s="441"/>
      <c r="J49" s="441"/>
      <c r="K49" s="441"/>
      <c r="L49" s="441"/>
      <c r="M49" s="441"/>
    </row>
    <row r="50" spans="1:13" x14ac:dyDescent="0.2">
      <c r="A50" s="441"/>
      <c r="B50" s="438"/>
      <c r="C50" s="438"/>
      <c r="D50" s="438"/>
      <c r="E50" s="438"/>
      <c r="F50" s="438"/>
      <c r="G50" s="438"/>
      <c r="H50" s="438"/>
      <c r="I50" s="438"/>
      <c r="J50" s="438"/>
      <c r="K50" s="437"/>
      <c r="L50" s="437"/>
      <c r="M50" s="437"/>
    </row>
    <row r="51" spans="1:13" x14ac:dyDescent="0.2">
      <c r="A51" s="441"/>
      <c r="B51" s="438"/>
      <c r="C51" s="438"/>
      <c r="D51" s="438"/>
      <c r="E51" s="438"/>
      <c r="F51" s="438"/>
      <c r="G51" s="438"/>
      <c r="H51" s="438"/>
      <c r="I51" s="438"/>
      <c r="J51" s="438"/>
      <c r="K51" s="437"/>
      <c r="L51" s="437"/>
      <c r="M51" s="437"/>
    </row>
    <row r="52" spans="1:13" x14ac:dyDescent="0.2">
      <c r="A52" s="441"/>
      <c r="B52" s="438"/>
      <c r="C52" s="438"/>
      <c r="D52" s="438"/>
      <c r="E52" s="438"/>
      <c r="F52" s="438"/>
      <c r="G52" s="438"/>
      <c r="H52" s="438"/>
      <c r="I52" s="438"/>
      <c r="J52" s="438"/>
      <c r="K52" s="437"/>
      <c r="L52" s="437"/>
      <c r="M52" s="437"/>
    </row>
    <row r="53" spans="1:13" x14ac:dyDescent="0.2">
      <c r="A53" s="441"/>
      <c r="B53" s="438"/>
      <c r="C53" s="438"/>
      <c r="D53" s="438"/>
      <c r="E53" s="438"/>
      <c r="F53" s="438"/>
      <c r="G53" s="438"/>
      <c r="H53" s="438"/>
      <c r="I53" s="438"/>
      <c r="J53" s="438"/>
      <c r="K53" s="437"/>
      <c r="L53" s="437"/>
      <c r="M53" s="437"/>
    </row>
    <row r="54" spans="1:13" x14ac:dyDescent="0.2">
      <c r="A54" s="441"/>
      <c r="B54" s="438"/>
      <c r="C54" s="438"/>
      <c r="D54" s="438"/>
      <c r="E54" s="438"/>
      <c r="F54" s="438"/>
      <c r="G54" s="438"/>
      <c r="H54" s="438"/>
      <c r="I54" s="438"/>
      <c r="J54" s="438"/>
      <c r="K54" s="437"/>
      <c r="L54" s="437"/>
      <c r="M54" s="437"/>
    </row>
    <row r="55" spans="1:13" x14ac:dyDescent="0.2">
      <c r="A55" s="441"/>
      <c r="B55" s="438"/>
      <c r="C55" s="438"/>
      <c r="D55" s="438"/>
      <c r="E55" s="438"/>
      <c r="F55" s="438"/>
      <c r="G55" s="438"/>
      <c r="H55" s="438"/>
      <c r="I55" s="438"/>
      <c r="J55" s="438"/>
      <c r="K55" s="437"/>
      <c r="L55" s="437"/>
      <c r="M55" s="437"/>
    </row>
    <row r="56" spans="1:13" x14ac:dyDescent="0.2">
      <c r="A56" s="441"/>
      <c r="B56" s="438"/>
      <c r="C56" s="438"/>
      <c r="D56" s="493"/>
      <c r="E56" s="438"/>
      <c r="F56" s="438"/>
      <c r="G56" s="438"/>
      <c r="H56" s="438"/>
      <c r="I56" s="438"/>
      <c r="J56" s="438"/>
      <c r="K56" s="437"/>
      <c r="L56" s="437"/>
      <c r="M56" s="437"/>
    </row>
    <row r="57" spans="1:13" x14ac:dyDescent="0.2">
      <c r="A57" s="441"/>
      <c r="B57" s="438"/>
      <c r="C57" s="438"/>
      <c r="D57" s="438"/>
      <c r="E57" s="438"/>
      <c r="F57" s="438"/>
      <c r="G57" s="438"/>
      <c r="H57" s="438"/>
      <c r="I57" s="438"/>
      <c r="J57" s="438"/>
      <c r="K57" s="437"/>
      <c r="L57" s="437"/>
      <c r="M57" s="437"/>
    </row>
    <row r="58" spans="1:13" x14ac:dyDescent="0.2">
      <c r="A58" s="441"/>
      <c r="B58" s="438"/>
      <c r="C58" s="438"/>
      <c r="D58" s="438"/>
      <c r="E58" s="438"/>
      <c r="F58" s="438"/>
      <c r="G58" s="438"/>
      <c r="H58" s="438"/>
      <c r="I58" s="438"/>
      <c r="J58" s="438"/>
      <c r="K58" s="437"/>
      <c r="L58" s="437"/>
      <c r="M58" s="437"/>
    </row>
    <row r="59" spans="1:13" x14ac:dyDescent="0.2">
      <c r="A59" s="441"/>
      <c r="B59" s="438"/>
      <c r="C59" s="438"/>
      <c r="D59" s="438"/>
      <c r="E59" s="438"/>
      <c r="F59" s="438"/>
      <c r="G59" s="438"/>
      <c r="H59" s="438"/>
      <c r="I59" s="438"/>
      <c r="J59" s="438"/>
      <c r="K59" s="437"/>
      <c r="L59" s="437"/>
      <c r="M59" s="437"/>
    </row>
    <row r="60" spans="1:13" x14ac:dyDescent="0.2">
      <c r="A60" s="441"/>
      <c r="B60" s="438"/>
      <c r="C60" s="438"/>
      <c r="D60" s="438"/>
      <c r="E60" s="438"/>
      <c r="F60" s="438"/>
      <c r="G60" s="438"/>
      <c r="H60" s="438"/>
      <c r="I60" s="438"/>
      <c r="J60" s="438"/>
      <c r="K60" s="437"/>
      <c r="L60" s="437"/>
      <c r="M60" s="437"/>
    </row>
    <row r="61" spans="1:13" x14ac:dyDescent="0.2">
      <c r="A61" s="441"/>
      <c r="B61" s="438"/>
      <c r="C61" s="438"/>
      <c r="D61" s="438"/>
      <c r="E61" s="438"/>
      <c r="F61" s="438"/>
      <c r="G61" s="438"/>
      <c r="H61" s="438"/>
      <c r="I61" s="438"/>
      <c r="J61" s="438"/>
      <c r="K61" s="437"/>
      <c r="L61" s="437"/>
      <c r="M61" s="437"/>
    </row>
    <row r="62" spans="1:13" x14ac:dyDescent="0.2">
      <c r="A62" s="441"/>
      <c r="B62" s="438"/>
      <c r="C62" s="438"/>
      <c r="D62" s="438"/>
      <c r="E62" s="438"/>
      <c r="F62" s="438"/>
      <c r="G62" s="438"/>
      <c r="H62" s="438"/>
      <c r="I62" s="438"/>
      <c r="J62" s="438"/>
      <c r="K62" s="437"/>
      <c r="L62" s="437"/>
      <c r="M62" s="437"/>
    </row>
    <row r="63" spans="1:13" x14ac:dyDescent="0.2">
      <c r="A63" s="441"/>
      <c r="B63" s="438"/>
      <c r="C63" s="438"/>
      <c r="D63" s="438"/>
      <c r="E63" s="438"/>
      <c r="F63" s="438"/>
      <c r="G63" s="438"/>
      <c r="H63" s="438"/>
      <c r="I63" s="438"/>
      <c r="J63" s="438"/>
      <c r="K63" s="437"/>
      <c r="L63" s="437"/>
      <c r="M63" s="437"/>
    </row>
    <row r="64" spans="1:13" x14ac:dyDescent="0.2">
      <c r="A64" s="441"/>
      <c r="B64" s="438"/>
      <c r="C64" s="438"/>
      <c r="D64" s="438"/>
      <c r="E64" s="438"/>
      <c r="F64" s="438"/>
      <c r="G64" s="438"/>
      <c r="H64" s="438"/>
      <c r="I64" s="438"/>
      <c r="J64" s="438"/>
      <c r="K64" s="437"/>
      <c r="L64" s="437"/>
      <c r="M64" s="437"/>
    </row>
    <row r="65" spans="1:13" x14ac:dyDescent="0.2">
      <c r="A65" s="441"/>
      <c r="B65" s="439"/>
      <c r="C65" s="439"/>
      <c r="D65" s="439"/>
      <c r="E65" s="439"/>
      <c r="F65" s="439"/>
      <c r="G65" s="439"/>
      <c r="H65" s="439"/>
      <c r="I65" s="439"/>
      <c r="J65" s="439"/>
      <c r="K65" s="440"/>
      <c r="L65" s="440"/>
      <c r="M65" s="440"/>
    </row>
    <row r="66" spans="1:13" x14ac:dyDescent="0.2">
      <c r="A66" s="441"/>
      <c r="B66" s="439"/>
      <c r="C66" s="439"/>
      <c r="D66" s="439"/>
      <c r="E66" s="439"/>
      <c r="F66" s="439"/>
      <c r="G66" s="439"/>
      <c r="H66" s="439"/>
      <c r="I66" s="439"/>
      <c r="J66" s="439"/>
      <c r="K66" s="440"/>
      <c r="L66" s="440"/>
      <c r="M66" s="440"/>
    </row>
    <row r="67" spans="1:13" x14ac:dyDescent="0.2">
      <c r="A67" s="441"/>
      <c r="B67" s="439"/>
      <c r="C67" s="439"/>
      <c r="D67" s="439"/>
      <c r="E67" s="439"/>
      <c r="F67" s="439"/>
      <c r="G67" s="439"/>
      <c r="H67" s="439"/>
      <c r="I67" s="439"/>
      <c r="J67" s="439"/>
      <c r="K67" s="440"/>
      <c r="L67" s="440"/>
      <c r="M67" s="440"/>
    </row>
    <row r="68" spans="1:13" x14ac:dyDescent="0.2">
      <c r="A68" s="441"/>
      <c r="B68" s="438"/>
      <c r="C68" s="438"/>
      <c r="D68" s="438"/>
      <c r="E68" s="438"/>
      <c r="F68" s="438"/>
      <c r="G68" s="438"/>
      <c r="H68" s="438"/>
      <c r="I68" s="438"/>
      <c r="J68" s="438"/>
      <c r="K68" s="437"/>
      <c r="L68" s="437"/>
      <c r="M68" s="437"/>
    </row>
    <row r="69" spans="1:13" x14ac:dyDescent="0.2">
      <c r="A69" s="441"/>
      <c r="B69" s="438"/>
      <c r="C69" s="438"/>
      <c r="D69" s="438"/>
      <c r="E69" s="438"/>
      <c r="F69" s="438"/>
      <c r="G69" s="438"/>
      <c r="H69" s="438"/>
      <c r="I69" s="438"/>
      <c r="J69" s="438"/>
      <c r="K69" s="437"/>
      <c r="L69" s="437"/>
      <c r="M69" s="437"/>
    </row>
  </sheetData>
  <sheetProtection algorithmName="SHA-512" hashValue="qaSeMrod9Eff5tRUjX4OHe4+BroL5Tqg6xe9Y7s6DWkxnbKoSg7VaLL7oTzGTxXCwlTCxQtWTQ3bMTid0cEHsA==" saltValue="keIvBxgY89UkSgVNWVswjw==" spinCount="100000" sheet="1" selectLockedCells="1"/>
  <mergeCells count="5">
    <mergeCell ref="C3:D3"/>
    <mergeCell ref="E3:F3"/>
    <mergeCell ref="G3:H3"/>
    <mergeCell ref="I3:J3"/>
    <mergeCell ref="A1:J1"/>
  </mergeCells>
  <conditionalFormatting sqref="D6:D7 F6:F7 H6:H7 J6:J7"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{CEB405C3-AC06-EA4B-BB1A-1D98DB4FB8CB}</x14:id>
        </ext>
      </extLst>
    </cfRule>
  </conditionalFormatting>
  <conditionalFormatting sqref="D10:D24 F10:F24 H10:H24 J10:J24">
    <cfRule type="dataBar" priority="3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{25C47970-F83A-6247-BCA8-C15EC6113309}</x14:id>
        </ext>
      </extLst>
    </cfRule>
  </conditionalFormatting>
  <conditionalFormatting sqref="D25:D27 F25:F27 H25:H27 J25:J27">
    <cfRule type="dataBar" priority="2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{BD796436-3459-5D42-BAAB-E7D9A4F5CDCB}</x14:id>
        </ext>
      </extLst>
    </cfRule>
  </conditionalFormatting>
  <conditionalFormatting sqref="D30:D45">
    <cfRule type="dataBar" priority="7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{6024AC8C-F39C-5440-9DA2-85CF62B0C0A8}</x14:id>
        </ext>
      </extLst>
    </cfRule>
  </conditionalFormatting>
  <conditionalFormatting sqref="D46">
    <cfRule type="dataBar" priority="53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{A83970E3-27A4-8041-A193-7BA7D5F3D8AC}</x14:id>
        </ext>
      </extLst>
    </cfRule>
  </conditionalFormatting>
  <conditionalFormatting sqref="F30:F45">
    <cfRule type="dataBar" priority="6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{BF48F249-A9CE-4B4D-8B31-551640BC5C23}</x14:id>
        </ext>
      </extLst>
    </cfRule>
  </conditionalFormatting>
  <conditionalFormatting sqref="H30:H45">
    <cfRule type="dataBar" priority="5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{CCCBF869-B93D-594A-A9C9-E0E65824CA57}</x14:id>
        </ext>
      </extLst>
    </cfRule>
  </conditionalFormatting>
  <conditionalFormatting sqref="J30:J45">
    <cfRule type="dataBar" priority="4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{B34AB101-2B2B-244D-8DEB-AA2F2B4B5420}</x14:id>
        </ext>
      </extLst>
    </cfRule>
  </conditionalFormatting>
  <pageMargins left="0.7" right="0.7" top="0.75" bottom="0.75" header="0.3" footer="0.3"/>
  <legacy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CEB405C3-AC06-EA4B-BB1A-1D98DB4FB8CB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D6:D7 F6:F7 H6:H7 J6:J7</xm:sqref>
        </x14:conditionalFormatting>
        <x14:conditionalFormatting xmlns:xm="http://schemas.microsoft.com/office/excel/2006/main">
          <x14:cfRule type="dataBar" id="{25C47970-F83A-6247-BCA8-C15EC6113309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D10:D24 F10:F24 H10:H24 J10:J24</xm:sqref>
        </x14:conditionalFormatting>
        <x14:conditionalFormatting xmlns:xm="http://schemas.microsoft.com/office/excel/2006/main">
          <x14:cfRule type="dataBar" id="{BD796436-3459-5D42-BAAB-E7D9A4F5CDCB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D25:D27 F25:F27 H25:H27 J25:J27</xm:sqref>
        </x14:conditionalFormatting>
        <x14:conditionalFormatting xmlns:xm="http://schemas.microsoft.com/office/excel/2006/main">
          <x14:cfRule type="dataBar" id="{6024AC8C-F39C-5440-9DA2-85CF62B0C0A8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D30:D45</xm:sqref>
        </x14:conditionalFormatting>
        <x14:conditionalFormatting xmlns:xm="http://schemas.microsoft.com/office/excel/2006/main">
          <x14:cfRule type="dataBar" id="{A83970E3-27A4-8041-A193-7BA7D5F3D8AC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D46</xm:sqref>
        </x14:conditionalFormatting>
        <x14:conditionalFormatting xmlns:xm="http://schemas.microsoft.com/office/excel/2006/main">
          <x14:cfRule type="dataBar" id="{BF48F249-A9CE-4B4D-8B31-551640BC5C23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F30:F45</xm:sqref>
        </x14:conditionalFormatting>
        <x14:conditionalFormatting xmlns:xm="http://schemas.microsoft.com/office/excel/2006/main">
          <x14:cfRule type="dataBar" id="{CCCBF869-B93D-594A-A9C9-E0E65824CA57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H30:H45</xm:sqref>
        </x14:conditionalFormatting>
        <x14:conditionalFormatting xmlns:xm="http://schemas.microsoft.com/office/excel/2006/main">
          <x14:cfRule type="dataBar" id="{B34AB101-2B2B-244D-8DEB-AA2F2B4B5420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J30:J45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F9B5AFCCF014343B78A5C93869D7AA2" ma:contentTypeVersion="6" ma:contentTypeDescription="Crear nuevo documento." ma:contentTypeScope="" ma:versionID="9ad390df21ddcc179b852099c8e6f370">
  <xsd:schema xmlns:xsd="http://www.w3.org/2001/XMLSchema" xmlns:xs="http://www.w3.org/2001/XMLSchema" xmlns:p="http://schemas.microsoft.com/office/2006/metadata/properties" xmlns:ns2="a20898c3-33ef-4934-b9c4-2165e4aa98c7" xmlns:ns3="48f74f13-328b-4c37-af71-c01172e322f7" targetNamespace="http://schemas.microsoft.com/office/2006/metadata/properties" ma:root="true" ma:fieldsID="bce98d83901e45e2a10ea38dc46676f2" ns2:_="" ns3:_="">
    <xsd:import namespace="a20898c3-33ef-4934-b9c4-2165e4aa98c7"/>
    <xsd:import namespace="48f74f13-328b-4c37-af71-c01172e322f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20898c3-33ef-4934-b9c4-2165e4aa98c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f74f13-328b-4c37-af71-c01172e322f7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D746E3C-5DED-4A02-BF4F-5D514A5C19C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20898c3-33ef-4934-b9c4-2165e4aa98c7"/>
    <ds:schemaRef ds:uri="48f74f13-328b-4c37-af71-c01172e322f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DF29FEE-3C21-4854-B47E-9547F469168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981A042-A82B-4FBC-BB3A-1F741FF0C453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PRESUP. CAPITAL</vt:lpstr>
      <vt:lpstr>FINANCIACION AJENA</vt:lpstr>
      <vt:lpstr>prespuestos-ANALISIS FINANCIERO</vt:lpstr>
      <vt:lpstr>comparativa estructura financ.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Esperanza Ruiz Cano</dc:creator>
  <cp:keywords/>
  <dc:description/>
  <cp:lastModifiedBy>Juan Herrera Ballesteros</cp:lastModifiedBy>
  <cp:revision/>
  <dcterms:created xsi:type="dcterms:W3CDTF">2021-04-10T10:02:54Z</dcterms:created>
  <dcterms:modified xsi:type="dcterms:W3CDTF">2026-05-15T10:47:21Z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0x0101000F9B5AFCCF014343B78A5C93869D7AA2</vt:lpwstr>
  </property>
</Properties>
</file>